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c\Desktop\"/>
    </mc:Choice>
  </mc:AlternateContent>
  <xr:revisionPtr revIDLastSave="0" documentId="13_ncr:1_{C89E95B2-7001-4E10-9C07-26D60DD31C0B}" xr6:coauthVersionLast="47" xr6:coauthVersionMax="47" xr10:uidLastSave="{00000000-0000-0000-0000-000000000000}"/>
  <bookViews>
    <workbookView xWindow="-120" yWindow="-120" windowWidth="20730" windowHeight="11160" activeTab="1" xr2:uid="{96D7E12B-D9CD-4BD0-87B6-ADD5BC3B31F9}"/>
  </bookViews>
  <sheets>
    <sheet name="F22 AT2024 Completo" sheetId="1" r:id="rId1"/>
    <sheet name="Tabla IGC" sheetId="2" r:id="rId2"/>
  </sheets>
  <definedNames>
    <definedName name="_xlnm._FilterDatabase" localSheetId="0" hidden="1">'F22 AT2024 Completo'!$AK$6:$AK$151</definedName>
    <definedName name="CERTIFICADO" localSheetId="0">#REF!</definedName>
    <definedName name="CERTIFICADO">#REF!</definedName>
    <definedName name="Codigo" localSheetId="0">#REF!</definedName>
    <definedName name="Codigo">#REF!</definedName>
    <definedName name="GVKey">""</definedName>
    <definedName name="INVERSION" localSheetId="0">#REF!</definedName>
    <definedName name="INVERSION">#REF!</definedName>
    <definedName name="operacion" localSheetId="0">#REF!</definedName>
    <definedName name="operacion">#REF!</definedName>
    <definedName name="OPERACION1" localSheetId="0">#REF!</definedName>
    <definedName name="OPERACION1">#REF!</definedName>
    <definedName name="SPSet">"current"</definedName>
    <definedName name="SPWS_WBID">""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"0,01"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v">#REF!</definedName>
    <definedName name="x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11" i="2" s="1"/>
  <c r="C12" i="2" s="1"/>
  <c r="C13" i="2" s="1"/>
  <c r="C14" i="2" s="1"/>
  <c r="C15" i="2" s="1"/>
  <c r="C16" i="2" s="1"/>
  <c r="D9" i="2"/>
  <c r="M2" i="2"/>
  <c r="G16" i="2" s="1"/>
  <c r="AF307" i="1"/>
  <c r="Z307" i="1"/>
  <c r="T307" i="1"/>
  <c r="N307" i="1"/>
  <c r="Y692" i="1"/>
  <c r="Y698" i="1" s="1"/>
  <c r="S682" i="1"/>
  <c r="S681" i="1"/>
  <c r="S661" i="1"/>
  <c r="S642" i="1"/>
  <c r="Z626" i="1"/>
  <c r="V626" i="1"/>
  <c r="R626" i="1"/>
  <c r="N626" i="1"/>
  <c r="AP625" i="1"/>
  <c r="AL625" i="1"/>
  <c r="AH625" i="1"/>
  <c r="AD625" i="1"/>
  <c r="Z625" i="1"/>
  <c r="V625" i="1"/>
  <c r="R625" i="1"/>
  <c r="N625" i="1"/>
  <c r="AH609" i="1"/>
  <c r="AD609" i="1"/>
  <c r="Z609" i="1"/>
  <c r="R609" i="1"/>
  <c r="AL608" i="1"/>
  <c r="AH608" i="1"/>
  <c r="AD608" i="1"/>
  <c r="Z608" i="1"/>
  <c r="V608" i="1"/>
  <c r="R608" i="1"/>
  <c r="N608" i="1"/>
  <c r="S593" i="1"/>
  <c r="S592" i="1"/>
  <c r="S563" i="1"/>
  <c r="S568" i="1" s="1"/>
  <c r="S546" i="1"/>
  <c r="S548" i="1" s="1"/>
  <c r="S551" i="1" s="1"/>
  <c r="S555" i="1" s="1"/>
  <c r="S523" i="1"/>
  <c r="Z509" i="1"/>
  <c r="V509" i="1"/>
  <c r="R509" i="1"/>
  <c r="N509" i="1"/>
  <c r="AP508" i="1"/>
  <c r="AL508" i="1"/>
  <c r="AH508" i="1"/>
  <c r="AD508" i="1"/>
  <c r="Z508" i="1"/>
  <c r="V508" i="1"/>
  <c r="R508" i="1"/>
  <c r="N508" i="1"/>
  <c r="AL492" i="1"/>
  <c r="AH492" i="1"/>
  <c r="AD492" i="1"/>
  <c r="V492" i="1"/>
  <c r="AP491" i="1"/>
  <c r="AL491" i="1"/>
  <c r="AH491" i="1"/>
  <c r="AD491" i="1"/>
  <c r="Z491" i="1"/>
  <c r="V491" i="1"/>
  <c r="R491" i="1"/>
  <c r="N491" i="1"/>
  <c r="S476" i="1"/>
  <c r="S475" i="1"/>
  <c r="S444" i="1"/>
  <c r="S449" i="1" s="1"/>
  <c r="S400" i="1"/>
  <c r="S429" i="1" s="1"/>
  <c r="S432" i="1" s="1"/>
  <c r="S436" i="1" s="1"/>
  <c r="S361" i="1"/>
  <c r="S256" i="1"/>
  <c r="S222" i="1"/>
  <c r="S219" i="1"/>
  <c r="S202" i="1"/>
  <c r="U192" i="1"/>
  <c r="S190" i="1"/>
  <c r="N190" i="1"/>
  <c r="N183" i="1"/>
  <c r="AK151" i="1"/>
  <c r="AK149" i="1"/>
  <c r="AK148" i="1"/>
  <c r="AK147" i="1"/>
  <c r="AK146" i="1"/>
  <c r="AK145" i="1"/>
  <c r="AK144" i="1"/>
  <c r="AK140" i="1"/>
  <c r="AK137" i="1"/>
  <c r="AK136" i="1"/>
  <c r="AK135" i="1"/>
  <c r="AK128" i="1"/>
  <c r="AK126" i="1"/>
  <c r="AK125" i="1"/>
  <c r="AK124" i="1"/>
  <c r="AK108" i="1"/>
  <c r="AK107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1" i="1"/>
  <c r="AK80" i="1"/>
  <c r="AK79" i="1"/>
  <c r="AK78" i="1"/>
  <c r="X78" i="1"/>
  <c r="AD78" i="1" s="1"/>
  <c r="R79" i="1" s="1"/>
  <c r="X79" i="1" s="1"/>
  <c r="AD79" i="1" s="1"/>
  <c r="R80" i="1" s="1"/>
  <c r="X80" i="1" s="1"/>
  <c r="AD80" i="1" s="1"/>
  <c r="R81" i="1" s="1"/>
  <c r="X81" i="1" s="1"/>
  <c r="AD81" i="1" s="1"/>
  <c r="AK77" i="1"/>
  <c r="AK76" i="1"/>
  <c r="AK75" i="1"/>
  <c r="AK74" i="1"/>
  <c r="AK73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E42" i="1"/>
  <c r="AE41" i="1"/>
  <c r="AK41" i="1" s="1"/>
  <c r="AE40" i="1"/>
  <c r="AK40" i="1" s="1"/>
  <c r="AK39" i="1"/>
  <c r="AE35" i="1"/>
  <c r="AE34" i="1"/>
  <c r="AK34" i="1" s="1"/>
  <c r="AK33" i="1"/>
  <c r="AE32" i="1"/>
  <c r="AK32" i="1" s="1"/>
  <c r="AK31" i="1"/>
  <c r="AK30" i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40" i="1" s="1"/>
  <c r="B141" i="1" s="1"/>
  <c r="B143" i="1" s="1"/>
  <c r="S140" i="1" s="1"/>
  <c r="S141" i="1" s="1"/>
  <c r="S142" i="1" s="1"/>
  <c r="S145" i="1" s="1"/>
  <c r="S147" i="1" s="1"/>
  <c r="S149" i="1" s="1"/>
  <c r="AK29" i="1"/>
  <c r="Q28" i="1"/>
  <c r="T28" i="1" s="1"/>
  <c r="X28" i="1" s="1"/>
  <c r="AA28" i="1" s="1"/>
  <c r="AD28" i="1" s="1"/>
  <c r="T25" i="1"/>
  <c r="X25" i="1" s="1"/>
  <c r="AA25" i="1" s="1"/>
  <c r="AD25" i="1" s="1"/>
  <c r="Q26" i="1" s="1"/>
  <c r="T26" i="1" s="1"/>
  <c r="X26" i="1" s="1"/>
  <c r="AA26" i="1" s="1"/>
  <c r="AD26" i="1" s="1"/>
  <c r="AK24" i="1"/>
  <c r="AK20" i="1"/>
  <c r="AK19" i="1"/>
  <c r="AK18" i="1"/>
  <c r="AK12" i="1"/>
  <c r="AK11" i="1"/>
  <c r="AK10" i="1"/>
  <c r="AK9" i="1"/>
  <c r="AK8" i="1"/>
  <c r="AK7" i="1"/>
  <c r="G10" i="2" l="1"/>
  <c r="E12" i="2"/>
  <c r="D13" i="2" s="1"/>
  <c r="G13" i="2"/>
  <c r="G14" i="2"/>
  <c r="G15" i="2"/>
  <c r="E10" i="2"/>
  <c r="D11" i="2" s="1"/>
  <c r="E13" i="2"/>
  <c r="D14" i="2" s="1"/>
  <c r="E15" i="2"/>
  <c r="D16" i="2" s="1"/>
  <c r="E9" i="2"/>
  <c r="D10" i="2" s="1"/>
  <c r="E11" i="2"/>
  <c r="D12" i="2" s="1"/>
  <c r="G12" i="2"/>
  <c r="G9" i="2"/>
  <c r="G11" i="2"/>
  <c r="E14" i="2"/>
  <c r="D15" i="2" s="1"/>
  <c r="S662" i="1"/>
  <c r="N192" i="1"/>
  <c r="AE38" i="1"/>
  <c r="AE43" i="1" l="1"/>
  <c r="Y44" i="1" s="1"/>
  <c r="AK38" i="1"/>
  <c r="AK43" i="1" l="1"/>
  <c r="Y71" i="1" l="1"/>
  <c r="AK44" i="1"/>
  <c r="AE72" i="1" l="1"/>
  <c r="AK71" i="1"/>
  <c r="AK72" i="1" l="1"/>
  <c r="AE138" i="1"/>
  <c r="N140" i="1" l="1"/>
  <c r="AK138" i="1"/>
  <c r="AE140" i="1"/>
  <c r="AK141" i="1" l="1"/>
  <c r="AE141" i="1"/>
  <c r="AK142" i="1" s="1"/>
  <c r="AE142" i="1" l="1"/>
  <c r="AE149" i="1" l="1"/>
  <c r="AK150" i="1" s="1"/>
  <c r="AK143" i="1"/>
</calcChain>
</file>

<file path=xl/sharedStrings.xml><?xml version="1.0" encoding="utf-8"?>
<sst xmlns="http://schemas.openxmlformats.org/spreadsheetml/2006/main" count="1285" uniqueCount="635">
  <si>
    <t>TIPOS  DE RENTAS Y REBAJAS</t>
  </si>
  <si>
    <t>CRÉDITO POR IMPUESTO DE PRIMERA CATEGORÍA</t>
  </si>
  <si>
    <t xml:space="preserve">          RENTAS Y REBAJAS</t>
  </si>
  <si>
    <t>CON OBLIGACIÓN DE RESTITUCIÓN</t>
  </si>
  <si>
    <t>SIN OBLIGACIÓN DE RESTITUCIÓN</t>
  </si>
  <si>
    <t>Sin derecho a devolución</t>
  </si>
  <si>
    <t>Con derecho a devolución</t>
  </si>
  <si>
    <t>Filtro</t>
  </si>
  <si>
    <t>RENTAS BRUTAS AFECTAS</t>
  </si>
  <si>
    <t>Retiros o remesas afectos al IGC o IA, según art. 14 letras A) y/o D) N° 3 LIR</t>
  </si>
  <si>
    <t>+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</si>
  <si>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</si>
  <si>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</si>
  <si>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</si>
  <si>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∑</t>
  </si>
  <si>
    <t>a) Rentas del arrendamiento, subarrendamiento, usufructo o cesión de cualquier otra forma del uso o goce temporal de bienes raíces agrícolas y no agrícolas, determinadas mediante el respectivo contrato</t>
  </si>
  <si>
    <t>b) Rentas por participaciones o cuotas de comunidad obtenidas por la empresa que determina su renta efectiva sin contabilidad completa</t>
  </si>
  <si>
    <t>c) Rentas por participaciones o cuotas de comunidad obtenida por la empresa que determinan su renta efectiva sin contabilidad completa, provenientes de otras empresas en las que participa</t>
  </si>
  <si>
    <t>d) Rentas efectivas de terceros obtenidas por empresas acogidas al régimen de renta presunta</t>
  </si>
  <si>
    <t>e) Rentas esporádicas</t>
  </si>
  <si>
    <t>f) Otras rentas propias y/o de terceros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</si>
  <si>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</si>
  <si>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</si>
  <si>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</si>
  <si>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a) Rentas de capitales mobiliarios (art. 20 N° 2 LIR)</t>
  </si>
  <si>
    <t>b) Mayor valor obtenido en la enajenación o rescate de cuotas fondos mutuos y fondos de inversión y en la enajenación de acciones y derechos sociales (art. 17 N° 8 LIR)</t>
  </si>
  <si>
    <t>c) Retiros de ELD (arts. 42 ter y quáter LIR)</t>
  </si>
  <si>
    <t>Rentas exentas del IGC, según art. 54 N° 3 LIR</t>
  </si>
  <si>
    <t>a) Rentas de FCH provenientes de capitales mobiliarios, que no excedan los límites de 20 o 30 UTM, según corresponda.</t>
  </si>
  <si>
    <t>b) Retiros y/o dividendos informados por las empresas y sociedades administradoras de FI y FM</t>
  </si>
  <si>
    <t>c) Retiros de ELD del art. 42 ter LIR efectuados durante el año 2023, que no excedan los límites exentos de impuesto de 200 u 800 UTM</t>
  </si>
  <si>
    <t xml:space="preserve">d) Otras Rentas exentas del IGC, según art. 54 N° 3 LIR             </t>
  </si>
  <si>
    <t>Otras rentas de fuente chilena afectas al IGC o IA (según instrucciones)</t>
  </si>
  <si>
    <t>Mayor valor en la enajenación de bienes raíces situados en Chile</t>
  </si>
  <si>
    <t>Otras rentas de fuente extranjera afectas al IGC o IA (según instrucciones)</t>
  </si>
  <si>
    <t>Sueldos, pensiones y otras rentas similares de fuente nacional</t>
  </si>
  <si>
    <t>Sueldos y otras rentas similares de fuente extranjera</t>
  </si>
  <si>
    <t>Incremento por IDPC, según arts. 54 N° 1 y 62 LIR</t>
  </si>
  <si>
    <t>Incremento por impuestos soportados en el exterior, según arts. 41 A LIR</t>
  </si>
  <si>
    <t>REBAJAS A LA BASE</t>
  </si>
  <si>
    <r>
      <t xml:space="preserve">Impuesto Territorial pagado en el año </t>
    </r>
    <r>
      <rPr>
        <sz val="11"/>
        <color rgb="FFFF0000"/>
        <rFont val="Arial"/>
        <family val="2"/>
      </rPr>
      <t>2023,</t>
    </r>
    <r>
      <rPr>
        <sz val="11"/>
        <color theme="1"/>
        <rFont val="Arial"/>
        <family val="2"/>
      </rPr>
      <t xml:space="preserve"> según art. 55 letra a) LIR</t>
    </r>
  </si>
  <si>
    <t>(-)</t>
  </si>
  <si>
    <t xml:space="preserve">Donaciones, según art. 7° Ley N° 16.282 y D.L. N° 45 de 1973 </t>
  </si>
  <si>
    <r>
      <t>Pérdida en operaciones de capitales mobiliarios y ganancias de capital según códigos 105, 155,152</t>
    </r>
    <r>
      <rPr>
        <strike/>
        <sz val="11"/>
        <color rgb="FFFF0000"/>
        <rFont val="Arial"/>
        <family val="2"/>
      </rPr>
      <t xml:space="preserve"> y</t>
    </r>
    <r>
      <rPr>
        <sz val="11"/>
        <color theme="1"/>
        <rFont val="Arial"/>
        <family val="2"/>
      </rPr>
      <t xml:space="preserve"> 1032 </t>
    </r>
    <r>
      <rPr>
        <sz val="11"/>
        <color rgb="FFFF0000"/>
        <rFont val="Arial"/>
        <family val="2"/>
      </rPr>
      <t xml:space="preserve">1891 y 1104 </t>
    </r>
    <r>
      <rPr>
        <sz val="11"/>
        <color theme="1"/>
        <rFont val="Arial"/>
        <family val="2"/>
      </rPr>
      <t>(arts. 54 N° 1 y 62 LIR)</t>
    </r>
  </si>
  <si>
    <t xml:space="preserve">Rebaja por donaciones a entidades sin fines de lucro según nuevo Título VIII bis D.L. N° 3.063 de 1979 (incorporado por Ley N° 21.440), efectuadas por contribuyentes del IUSC, IGC o IA </t>
  </si>
  <si>
    <t>SUB TOTAL (Si declara IA trasladar a código 133 o 32)</t>
  </si>
  <si>
    <t>=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</si>
  <si>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</si>
  <si>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</si>
  <si>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</si>
  <si>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</si>
  <si>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</si>
  <si>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t>BASE IMPONIBLE ANUAL DE IUSC o IGC (registre solo si diferencia es positiva).</t>
  </si>
  <si>
    <t>IGC, IUS O DÉBITO FISCAL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</si>
  <si>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</si>
  <si>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</si>
  <si>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</si>
  <si>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</si>
  <si>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</si>
  <si>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código 106, según art. 21 inc. 3° LIR</t>
  </si>
  <si>
    <t xml:space="preserve">CRÉDITOS </t>
  </si>
  <si>
    <t>Crédito al IGC, según art. 52 bis LIR</t>
  </si>
  <si>
    <t>Crédito por asignaciones por causa de muerte Ley N° 16.271, según art. 17 N° 8 letra b) literal vi) LIR</t>
  </si>
  <si>
    <t>Crédito al IGC por fomento forestal, según D.L. N° 701 de 1974</t>
  </si>
  <si>
    <t>Crédito proporcional al IGC por rentas exentas declaradas en código 152,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</si>
  <si>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</si>
  <si>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</si>
  <si>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</si>
  <si>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</si>
  <si>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</si>
  <si>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 LIR,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</si>
  <si>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</si>
  <si>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</si>
  <si>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r>
      <t xml:space="preserve">Crédito al IGC por donaciones a universidades </t>
    </r>
    <r>
      <rPr>
        <strike/>
        <sz val="11"/>
        <color rgb="FFFF0000"/>
        <rFont val="Arial"/>
        <family val="2"/>
      </rPr>
      <t>e</t>
    </r>
    <r>
      <rPr>
        <sz val="11"/>
        <color theme="1"/>
        <rFont val="Arial"/>
        <family val="2"/>
      </rPr>
      <t xml:space="preserve"> institutos profesionales </t>
    </r>
    <r>
      <rPr>
        <sz val="11"/>
        <color rgb="FFFF0000"/>
        <rFont val="Arial"/>
        <family val="2"/>
      </rPr>
      <t>y centros de formación técnica</t>
    </r>
    <r>
      <rPr>
        <sz val="11"/>
        <color theme="1"/>
        <rFont val="Arial"/>
        <family val="2"/>
      </rPr>
      <t>, según art. 69 Ley N° 18.681</t>
    </r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</si>
  <si>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</si>
  <si>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</si>
  <si>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</si>
  <si>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</si>
  <si>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</si>
  <si>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 xml:space="preserve">Crédito al IGC por impuestos soportados en el exterior, según art. 41 A N° 4 letra A) letra b) LIR                    </t>
    <phoneticPr fontId="0" type="noConversion"/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</si>
  <si>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</si>
  <si>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</si>
  <si>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</si>
  <si>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A LA RENTA</t>
  </si>
  <si>
    <t>IMPUESTOS</t>
  </si>
  <si>
    <t>BASE IMPONIBLE</t>
  </si>
  <si>
    <t>REBAJAS AL IMPUESTO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</si>
  <si>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</si>
  <si>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</si>
  <si>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 letra G) LIR</t>
  </si>
  <si>
    <t>IDPC sobre rentas presuntas, según art. 34 LIR</t>
  </si>
  <si>
    <t>IDPC sobre rentas efectivas determinadas sin contabilidad completa</t>
  </si>
  <si>
    <t>a) Rentas del arrendamiento, subarrendamiento, usufructo o cesión de cualquier otra forma de uso o goce temporal  
de bienes raíces agrícolas y no agrícolas</t>
  </si>
  <si>
    <t>b) Mayor valor en la enajenación de bienes raíces situados en Chile</t>
  </si>
  <si>
    <t>c) Rentas obtenidas por contribuyentes con contabilidad simplificada</t>
  </si>
  <si>
    <t>d) Otras rentas efectivas afectas a lDPC e impuestos finales</t>
  </si>
  <si>
    <t>e) Otras rentas de fuente extranjera afectas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</si>
  <si>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</si>
  <si>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</si>
  <si>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</si>
  <si>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</si>
  <si>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</si>
  <si>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>Impuesto Único de 40% sobre gastos rechazados y otras partidas de acuerdo al art. 21 inc. 1°, art. 14 letra A) N° 9 LIR</t>
  </si>
  <si>
    <t>Impuesto único de 10% por enajenación o rescate de acciones de S.A. con presencia bursátil, de cuotas de fondos de inversión y fondos mutuos, según art. 107 LIR vigente a partir del 02.09.2022</t>
  </si>
  <si>
    <t xml:space="preserve">Contribución para el desarrollo regional según art. 32° Ley N° 21.210 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</si>
  <si>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</si>
  <si>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</si>
  <si>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</si>
  <si>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</si>
  <si>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</si>
  <si>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</si>
  <si>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Diferencia de IA por crédito indebido por IDPC o el crédito a que se refiere el art. 41 A) en caso de empresas acogidas al régimen del art. 14 letras A) y D) N° 3, según art. 74 N° 4 LIR</t>
  </si>
  <si>
    <t>Tasa adicional de 10% de IA, sobre cantidades declaradas en código 106,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</si>
  <si>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</si>
  <si>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</si>
  <si>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</si>
  <si>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</si>
  <si>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</si>
  <si>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</si>
  <si>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</si>
  <si>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</si>
  <si>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</si>
  <si>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 y 8, según art. 38 bis N° 3 LIR</t>
  </si>
  <si>
    <t>Pagos provisionales, según arts. 14 letra D) N° 3 letra (k) y 84 LIR</t>
  </si>
  <si>
    <t>a) PPM arts. 84 letras a), c) , e), y h) y 14 D N° 3 letra (k) LIR</t>
  </si>
  <si>
    <t>b) PPM de segunda categoría art. 84 letra b) LIR</t>
  </si>
  <si>
    <t>c) PPM Voluntario, según art. 88 incs. 1° y 2° LIR</t>
  </si>
  <si>
    <t>d) Remanente del IEAM anotado en el código 829 del recuadro N° 8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</si>
  <si>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</si>
  <si>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</si>
  <si>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</si>
  <si>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</si>
  <si>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</si>
  <si>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código 110 (Recuadro N°1)</t>
  </si>
  <si>
    <t>Mayor retención por sueldos, pensiones y otras rentas similares declaradas en código 1098</t>
  </si>
  <si>
    <t>Retenciones por retiros de seguros de vida con ahorro y seguros dotales, y retenciones efectuadas sobre las rentas de capitales mobiliarios</t>
  </si>
  <si>
    <r>
      <t xml:space="preserve">Retenciones por rentas declaradas en códigos 104, 106, 108, 955, 1632, 155, 1032, </t>
    </r>
    <r>
      <rPr>
        <strike/>
        <sz val="11"/>
        <color rgb="FFFF0000"/>
        <rFont val="Arial"/>
        <family val="2"/>
      </rPr>
      <t>187</t>
    </r>
    <r>
      <rPr>
        <sz val="11"/>
        <color theme="1"/>
        <rFont val="Arial"/>
        <family val="2"/>
      </rPr>
      <t>, 908, 951, 32 y 1829</t>
    </r>
  </si>
  <si>
    <t>Retenciones por actividades mineras según el N° 6 del art. 74 LIR</t>
  </si>
  <si>
    <t>PPUA sin derecho a devolución, según art. 27° transitorio de la Ley N° 21.210</t>
  </si>
  <si>
    <t>PPUA con derecho a devolución, según art. 27° transitorio de la Ley N° 21.210</t>
  </si>
  <si>
    <t>Remanente de crédito por reliquidación del IUSC y/o por ahorro neto positivo, proveniente de códigos 162 y/o 174</t>
  </si>
  <si>
    <t>Remanente de crédito por IDPC proveniente de códigos 1638 y/o 610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</si>
  <si>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</si>
  <si>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</si>
  <si>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</si>
  <si>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</si>
  <si>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</si>
  <si>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t xml:space="preserve">Impuestos declarados y pagados en conformidad al art. 69 N° 3 y N° 4 LIR </t>
  </si>
  <si>
    <t>Excedente crédito por IDPC del código 76</t>
  </si>
  <si>
    <t>Deducción de impuesto por tasas rebajadas en virtud de convenios para evitar la doble tributación</t>
  </si>
  <si>
    <t>Crédito por la compra de viviendas nuevas adquiridas con créditos con garantía hipotecaria, según Ley N° 21.631</t>
  </si>
  <si>
    <t>OTROS CARGOS</t>
  </si>
  <si>
    <t>Cargo por cotizaciones previsionales, según arts. 89 y sgtes. D.L. N° 3.500 de 1980</t>
  </si>
  <si>
    <t>Monto a pagar cuota(s)  préstamo(s) tasa 0% (préstamos solidarios del Estado)</t>
  </si>
  <si>
    <t>Monto a pagar cuota anticipo solidario para pago de cotizaciones, según art. 21 inc. 1° y 3° Ley N° 21.354</t>
  </si>
  <si>
    <t>REMANENTE DE CRÉDITO</t>
  </si>
  <si>
    <t>RESULTADO LIQUIDACIÓN ANUAL IMPUESTO A LA RENTA   (si el resultado es negativo o cero, deberá declarar por Internet)</t>
  </si>
  <si>
    <t>IMPUESTO A PAGAR</t>
  </si>
  <si>
    <t xml:space="preserve"> SALDO A FAVOR</t>
  </si>
  <si>
    <t>Impuesto adeudado</t>
  </si>
  <si>
    <t>Menos: saldo puesto a disposición de los socios</t>
  </si>
  <si>
    <t>-</t>
  </si>
  <si>
    <t>Reajuste art.72, código 305      %</t>
  </si>
  <si>
    <t>DEVOLUCIÓN SOLICITADA</t>
    <phoneticPr fontId="0" type="noConversion"/>
  </si>
  <si>
    <t>TOTAL A PAGAR (códigos 90 + 39)</t>
  </si>
  <si>
    <t>Monto</t>
  </si>
  <si>
    <t>SOLICITO DEPOSITAR REMANENTE EN CUENTA CORRIENTE O DE AHORRO BANCARIA</t>
  </si>
  <si>
    <t>RECARGOS POR DECLARACIÓN FUERA DE PLAZO</t>
  </si>
  <si>
    <t>Nombre institución bancaria</t>
  </si>
  <si>
    <t>Número de cuenta</t>
  </si>
  <si>
    <t>MÁS: reajustes declaración fuera de plazo</t>
  </si>
  <si>
    <t>Tipo de cuenta</t>
  </si>
  <si>
    <t xml:space="preserve">Cuenta corriente </t>
  </si>
  <si>
    <t>MÁS: intereses y multas declaración fuera de plazo</t>
  </si>
  <si>
    <t>Cuenta vista</t>
  </si>
  <si>
    <t>Cuenta RUT</t>
  </si>
  <si>
    <t>TOTAL A PAGAR (códigos 91+92+ 93)</t>
  </si>
  <si>
    <t xml:space="preserve">Cuenta de ahorro </t>
  </si>
  <si>
    <t>Sin tipo de cuenta</t>
  </si>
  <si>
    <t>RECUADRO N° 0: INFORMACIÓN BASE</t>
  </si>
  <si>
    <r>
      <rPr>
        <b/>
        <sz val="10"/>
        <color rgb="FFFFFFFF"/>
        <rFont val="Arial"/>
        <family val="2"/>
      </rPr>
      <t>INFORMACIÓN PERSONAL</t>
    </r>
  </si>
  <si>
    <t>RUT</t>
  </si>
  <si>
    <t>Nombre</t>
  </si>
  <si>
    <t>Actividad, profesión o giro del negocio</t>
  </si>
  <si>
    <t>Domicilio</t>
  </si>
  <si>
    <t>Correo electrónico</t>
  </si>
  <si>
    <t>Telefóno</t>
  </si>
  <si>
    <r>
      <rPr>
        <b/>
        <sz val="10"/>
        <color rgb="FFFFFFFF"/>
        <rFont val="Arial"/>
        <family val="2"/>
      </rPr>
      <t>SELECCIONE LAS FRANQUICIAS TRIBUTARIAS A LAS QUE ESTÁ ACOGIDO</t>
    </r>
  </si>
  <si>
    <t>Leyes N°s 18.392 o 19.149(Navarino y Primavera)</t>
  </si>
  <si>
    <t>Ley N° 19.709 (Tocopilla)</t>
  </si>
  <si>
    <t>Asociación o cuentas en participación</t>
  </si>
  <si>
    <t>D.S. N° 341 de 2004, del Min. de Hacienda (Zona Franca)</t>
  </si>
  <si>
    <t>Instituciones art. 40 N°s. 2 y 4 LIR</t>
  </si>
  <si>
    <t>D.L. N° 701 de 1974 (Fomento Forestal)</t>
  </si>
  <si>
    <t>D.L. N° 600 de 1974 (E.I.E.)</t>
  </si>
  <si>
    <r>
      <rPr>
        <b/>
        <sz val="10"/>
        <color rgb="FFFFFFFF"/>
        <rFont val="Arial"/>
        <family val="2"/>
      </rPr>
      <t>Régimen de tributación</t>
    </r>
  </si>
  <si>
    <t>Régimen contabilidad agrícola simplificada según D.S. N° 344 de 2004, del Min. de Hacienda</t>
  </si>
  <si>
    <t>Opción al régimen</t>
  </si>
  <si>
    <t>Retiro del régimen</t>
  </si>
  <si>
    <t>RECUADRO N° 1 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</si>
  <si>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</si>
  <si>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</si>
  <si>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</si>
  <si>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</si>
  <si>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</si>
  <si>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>Honorarios líquidos percibidos de fuente extranjera</t>
  </si>
  <si>
    <t>Incremento por impuestos soportados en el extranjero</t>
  </si>
  <si>
    <t>Total ingresos brutos</t>
  </si>
  <si>
    <t>Participación en sociedades de profesionales de 2ª Categoría</t>
  </si>
  <si>
    <t>Monto ahorro previsional, según art. 42 bis inc. 1° LIR</t>
  </si>
  <si>
    <r>
      <t>Gastos por donaciones para fines sociales, según art. 1° bis Ley N° 19.885,</t>
    </r>
    <r>
      <rPr>
        <sz val="11"/>
        <color rgb="FFFF0000"/>
        <rFont val="Arial"/>
        <family val="2"/>
      </rPr>
      <t xml:space="preserve"> y gasto por donaciones de bienes inmuebles en apoyo al plan de emergencia habitacional, art. 26 Ley N° 21.450</t>
    </r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</si>
  <si>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</si>
  <si>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</si>
  <si>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</si>
  <si>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</si>
  <si>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</si>
  <si>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</si>
  <si>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t>Participaciones en ingresos brutos sociedades de profesionales de 2ª Categoría</t>
  </si>
  <si>
    <t>Ejemplo para el recuadro N°2</t>
  </si>
  <si>
    <t>RECUADRO N° 2: DETERMINACIÓN MAYOR O MENOR VALOR OBTENIDO POR PERSONAS NATURALES EN LAS ENAJENACIONES DE BIENES RAÍCES SITUADOS EN CHILE, NO ASIGNADOS A SU EMPRESA INDIVIDUAL</t>
  </si>
  <si>
    <t>Precios de enajenaciones del conjunto de los bienes raíces situados en Chile</t>
  </si>
  <si>
    <t>Menos: valor de adquisición de los bienes raíces reajustados</t>
  </si>
  <si>
    <t>Menos: mejoras que hayan aumentado el valor de los bienes raíces reajustadas</t>
  </si>
  <si>
    <t>Mayor o menor valor percibido o devengado</t>
  </si>
  <si>
    <t>Menos: ingreso no renta equivalente a 8.000 UF o saldo del ejercicio anterior</t>
  </si>
  <si>
    <t>Mayor valor percibido o devengado afecto a impuesto</t>
  </si>
  <si>
    <t>Saldo de ingreso no renta a utilizar en los ejercicios siguientes</t>
  </si>
  <si>
    <t>Mayor valor percibido en enajenaciones efectuadas en el ejercicio</t>
  </si>
  <si>
    <t>Mayor valor devengado a declarar en el año tributario actual</t>
  </si>
  <si>
    <t>Mayor valor devengado a declarar en los años tributarios siguientes</t>
  </si>
  <si>
    <t>Mayor valor percibido en el ejercicio por enajenaciones efectuadas en el ejercicio anterior</t>
  </si>
  <si>
    <t xml:space="preserve">Opción régimen de tributación </t>
  </si>
  <si>
    <r>
      <t xml:space="preserve">Mayor valor percibido según códigos 1099 y 1114 anteriores afecto al IGC o IA, a trasladar a código </t>
    </r>
    <r>
      <rPr>
        <sz val="11"/>
        <color rgb="FFFF0000"/>
        <rFont val="Arial"/>
        <family val="2"/>
      </rPr>
      <t>1891</t>
    </r>
    <r>
      <rPr>
        <sz val="11"/>
        <rFont val="Arial"/>
        <family val="2"/>
      </rPr>
      <t xml:space="preserve"> </t>
    </r>
    <r>
      <rPr>
        <strike/>
        <sz val="11"/>
        <color rgb="FFFF0000"/>
        <rFont val="Arial"/>
        <family val="2"/>
      </rPr>
      <t>1032</t>
    </r>
  </si>
  <si>
    <t>Mayor valor devengado según código 1061 anterior afecto a IGC a reliquidar, según instrucciones código 1033</t>
  </si>
  <si>
    <t>Mayor valor percibido según códigos 1099 y 1114 anteriores afecto al impuesto único y sustitutivo con tasa 10%, a trasladar a código 1043</t>
  </si>
  <si>
    <t>RECUADRO N° 3: DATOS SOBRE INSTRUMENTOS DE AHORRO ACOGIDOS AL EX ART. 57 BIS LIR (ART. 3° TRANSITORIO NUMERAL VI) LEY N° 20.780)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</si>
  <si>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</si>
  <si>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</si>
  <si>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</si>
  <si>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</si>
  <si>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</si>
  <si>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código 201</t>
  </si>
  <si>
    <t>Ejemplo para el recuadro N°4</t>
  </si>
  <si>
    <r>
      <t xml:space="preserve">RECUADRO N° 4: ENAJENACIÓN DE ACCIONES, DERECHOS SOCIALES; CUOTAS FONDOS MUTUOS Y/O DE INVERSIÓN </t>
    </r>
    <r>
      <rPr>
        <b/>
        <strike/>
        <sz val="12"/>
        <color rgb="FFFF0000"/>
        <rFont val="Arial"/>
        <family val="2"/>
      </rPr>
      <t>CONTRIBUYENTES AFECTOS AL IMPUESTO GLOBAL COMPLEMENTARIO O IMPUESTO ADICIONAL</t>
    </r>
  </si>
  <si>
    <t>ENAJENACIÓN DE ACCIONES</t>
  </si>
  <si>
    <t>Régimen  tributario de la LIR</t>
  </si>
  <si>
    <t>Mayor valor determinado</t>
  </si>
  <si>
    <t>IGC o IA sobre rentas percibidas, según código 155</t>
  </si>
  <si>
    <t>Opción a reliquidar el IGC sobre
renta devengada, según código 1033</t>
  </si>
  <si>
    <t>Régimen art. 107 LIR vigente hasta el 01.09.2022</t>
  </si>
  <si>
    <t>ENAJENACIÓN DE DERECHOS SOCIALES</t>
  </si>
  <si>
    <t>Opción a reliquidar el IGC sobre renta devengada, según código 1033</t>
  </si>
  <si>
    <t>ENAJENACIÓN O RESCATE DE CUOTAS DE FONDOS MUTUOS Y/O FONDOS DE INVERSIÓN</t>
  </si>
  <si>
    <t xml:space="preserve">IGC o IA sobre rentas percibidas, según código 155 </t>
  </si>
  <si>
    <t>ENAJENACIÓN O RESCATE DE INTRUMENTOS AFECTOS AL IMPUESTO ÚNICO DEL ART. 107 LIR VIGENTE A PARTIR DEL 02.09.2022</t>
  </si>
  <si>
    <t>Instrumentos o valores enajenados o rescatados</t>
  </si>
  <si>
    <t>Mayor o menor valor determinado</t>
  </si>
  <si>
    <t>Acciones</t>
  </si>
  <si>
    <t>Cuotas de fondos mutuos y/o fondos de inversión</t>
  </si>
  <si>
    <t>Determinación del resultado</t>
  </si>
  <si>
    <t xml:space="preserve">Resultado neto de las operaciones del ejercicio </t>
  </si>
  <si>
    <t xml:space="preserve">Pérdida de arrastre del ejercicio anterior actualizada </t>
  </si>
  <si>
    <t xml:space="preserve">Base imponible o pérdida del ejercicio </t>
  </si>
  <si>
    <t>Ejemplo para el recuadro N°5</t>
  </si>
  <si>
    <t>RECUADRO N°5: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</si>
  <si>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</si>
  <si>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</si>
  <si>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</si>
  <si>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t>Remanente para ejercicio siguiente</t>
  </si>
  <si>
    <t>RECUADRO N° 6: DATOS INFORMATIVOS</t>
  </si>
  <si>
    <t xml:space="preserve">OPERACIONES INTERNACIONALES </t>
  </si>
  <si>
    <t>Préstamos efectuados a propietarios, socios o accionistas en el ejercicio</t>
  </si>
  <si>
    <t>Total de cantidades adeudadas, pagadas, abonadas en cuenta o puestas a disposición de relacionados en el exterior (arts. 31 inc. 3° y 59 LIR)</t>
  </si>
  <si>
    <t>Cantidades adeudadas, pagadas, abonadas en cuenta o puestas a disposición de relacionados en el exterior, cuyo IA no ha sido enterado (arts. 31 inc.  3° y 59 LIR)</t>
  </si>
  <si>
    <t>Total pasivos contraídos en Chile</t>
  </si>
  <si>
    <t>Beneficio antes de gastos financieros (EBITDA)</t>
  </si>
  <si>
    <t>Renta imponible extranjera (art. 41 A  N° 3 LIR)</t>
  </si>
  <si>
    <t>DATOS DE BALANCE</t>
  </si>
  <si>
    <t>Total del activo</t>
  </si>
  <si>
    <t>Bienes adquiridos contrato leasing</t>
  </si>
  <si>
    <t>Total del pasivo</t>
  </si>
  <si>
    <t>Activo inmovilizado</t>
  </si>
  <si>
    <t>Saldo de caja (sólo dinero en efectivo y documentos al día, según arqueo)</t>
  </si>
  <si>
    <t>Activo gasto diferido goodwill tributario</t>
  </si>
  <si>
    <t>Capital efectivo</t>
  </si>
  <si>
    <t>Activo intangible goodwill tributario (Ley N° 20.780)</t>
  </si>
  <si>
    <t>Saldo cuenta corriente bancaria según, conciliación</t>
  </si>
  <si>
    <t>Patrimonio financiero</t>
  </si>
  <si>
    <t>Existencia final</t>
  </si>
  <si>
    <t>OTROS ANTECEDENTES</t>
  </si>
  <si>
    <t>Utilidades financieras capitalizadas</t>
  </si>
  <si>
    <t>Gastos adeudados o pagados por cuotas de bienes en leasing</t>
  </si>
  <si>
    <t>Monto del capital  directa o indirectamente financiado por partes relacionadas</t>
  </si>
  <si>
    <t>TEX</t>
  </si>
  <si>
    <t>TEF</t>
  </si>
  <si>
    <t>Retiros, remesas o distribuciones afectos a IGC o IA, no Imputados a los RTRE</t>
  </si>
  <si>
    <t>Retiros, remesas o distribuciones afectos a IGC o IA, imputados a las utilidades de balance en exceso de las tributables (UBET)</t>
  </si>
  <si>
    <t>Depreciación acelerada vehículos eléctricos o híbridos con recarga eléctrica exterior u otros calificados como cero emisiones por resolución fundada del Ministerio de Energía (art. 8 Ley N° 21.305)</t>
  </si>
  <si>
    <t>Depreciación normal vehículos eléctricos o híbridos con recarga eléctrica exterior u otros calificados como cero emisiones por resolución fundada del Ministerio de Energía (art. 8 Ley N° 21.305)</t>
  </si>
  <si>
    <t>SALDOS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</si>
  <si>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</si>
  <si>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</si>
  <si>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</si>
  <si>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</si>
  <si>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crédito Impuesto Tasa Adicional ex art. 21 LIR</t>
  </si>
  <si>
    <t>Saldo de excedente base imponible IDPC voluntario a imputar ejercicio siguientes</t>
  </si>
  <si>
    <t>CUENTAS EN PARTICIPACIÓN Y DEMÁS ENCARGOS FIDUCIARIOS</t>
  </si>
  <si>
    <t>Saldo o aporte inicial del ejercicio de la asociación o cuentas en participación o del encargo fiduciario a informar por el gestor</t>
  </si>
  <si>
    <t>Saldo final del ejercicio de la asociación o cuentas en participación o del encargo fiduciario a informar por el gestor</t>
  </si>
  <si>
    <t>Credito por IDPC asignado en el ejercicio a los partícipes o beneficiarios de la asociación o cuentas en participación o del encargo fiduciario</t>
  </si>
  <si>
    <t>Crédito IPE asignado en el ejercicio a los partícipes o beneficiarios de la asociación o cuentas en participación o del encargo fiduciario</t>
  </si>
  <si>
    <t>Ejemplo para el recuadro N°7</t>
  </si>
  <si>
    <t>RECUADRO N° 7: INGRESO DIFERIDO Y SALDOS PENDIENTES DE AMORTIZACIÓN.</t>
  </si>
  <si>
    <t>Detalle</t>
  </si>
  <si>
    <t>Saldo de rentas tributables acumuladas</t>
  </si>
  <si>
    <t xml:space="preserve">
Incremento 
</t>
  </si>
  <si>
    <t xml:space="preserve">
Crédito 
</t>
  </si>
  <si>
    <t>No Sujeto a Restitución</t>
  </si>
  <si>
    <t xml:space="preserve"> Sujeto a Restitución</t>
  </si>
  <si>
    <t>Saldo de ingreso diferido pendiente de tributación de acuerdo al art. 14 letra D) N°8, letra (d) de la LIR, art. 40° transitorio  de la Ley N° 21.210 y Circular N° 62 de 2020</t>
  </si>
  <si>
    <t>Ingreso  diferido a  imputar  en  el ejercicio</t>
  </si>
  <si>
    <t>Saldo de ingreso diferido pendiente de tributación de acuerdo al art. 15° transitorio de la Ley N° 21.210</t>
  </si>
  <si>
    <t>TOTAL Saldo ingreso diferido a imputar en los ejercicios siguientes</t>
  </si>
  <si>
    <t>Ejemplo para el recuadro N°8</t>
  </si>
  <si>
    <t xml:space="preserve">RECUADRO N° 8:  INFORMACIÓN SOBRE DONACIONES Y CRÉDITOS O REBAJAS IMPUTABLES AL IDPC </t>
  </si>
  <si>
    <t>CRÉDITOS CUYOS REMANENTES NO DAN DERECHO A IMPUTACIÓN EN LOS EJERCICIOS SIGUIENTES NI A DEVOLUCIÓN</t>
  </si>
  <si>
    <t>DETALLE</t>
  </si>
  <si>
    <t>TOTAL GASTO</t>
  </si>
  <si>
    <t>GASTO NO ACEPTADO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</si>
  <si>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</si>
  <si>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</si>
  <si>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</si>
  <si>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</si>
  <si>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</si>
  <si>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</si>
  <si>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impuesto territorial (contribuciones de bienes raíces)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</si>
  <si>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</si>
  <si>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</si>
  <si>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</si>
  <si>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</si>
  <si>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</si>
  <si>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</si>
  <si>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universidades, institutos profesionales y centros de formación técnica, según art. 69 Ley N° 18.681 (afectas al LGA)</t>
  </si>
  <si>
    <t>Monto inversión Ley Arica</t>
  </si>
  <si>
    <t>Monto inversión  Ley Austral</t>
  </si>
  <si>
    <t>Crédito por impuestos soportados en el extranjero, según art. 41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</si>
  <si>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</si>
  <si>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</si>
  <si>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</si>
  <si>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</si>
  <si>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código 36</t>
  </si>
  <si>
    <t>OTRAS DONACIONES</t>
  </si>
  <si>
    <t>Otras donaciones, según art. 10 Ley N° 19.885 (afecta al LGA)</t>
  </si>
  <si>
    <t>Donaciones, según art. 7° Ley N° 16.282 (no afectas al LGA)</t>
  </si>
  <si>
    <t>Donaciones, según art. 37 D.L. N° 1.939 de 1977 (no afectas al LGA) y según art. 68 Ley N° 19.300 (no afectas al LGA)</t>
  </si>
  <si>
    <t>Donaciones, según Ley N° 21.015 (no afectas al LGA)</t>
  </si>
  <si>
    <t>Donaciones, según art. 4° Ley N° 21.207 (no afectas al LGA)</t>
  </si>
  <si>
    <r>
      <t>Donaciones, según nuevo Título VIII bis D.L. N° 3.063 de 1979 (no afectas al LGA),</t>
    </r>
    <r>
      <rPr>
        <strike/>
        <sz val="11"/>
        <color rgb="FFFF0000"/>
        <rFont val="Arial"/>
        <family val="2"/>
      </rPr>
      <t xml:space="preserve"> incorporado por Ley N° 21.440 </t>
    </r>
  </si>
  <si>
    <t>Donaciones, según art. 18° Ley N° 21.258 (no afecta al LGA)</t>
  </si>
  <si>
    <t>Donaciones de bienes inmuebles en apoyo al plan de emergencia habitacional, art. 26 Ley N° 21.450</t>
  </si>
  <si>
    <t>Donaciones para fines culturales según art. 8° Ley N° 18.985</t>
  </si>
  <si>
    <t>Remanente año anterior</t>
  </si>
  <si>
    <t>Imputado en el Ejercicio</t>
  </si>
  <si>
    <t>Ejemplo para el recuadro N°9</t>
  </si>
  <si>
    <t>RECUADRO N° 9: REGISTRO FUR</t>
  </si>
  <si>
    <t>Remanente FUR ejercicio anterior debidamente reajustado</t>
  </si>
  <si>
    <t>Rebaja FUR por devolución de capital, enajenación de acciones o derechos sociales y reorganización empresarial, debidamente reajustados</t>
  </si>
  <si>
    <t>RECUADRO Nº 10: DEPRECIACIÓN</t>
  </si>
  <si>
    <r>
      <t xml:space="preserve">Total depreciación normal de los bienes con depreciación acelerada y/o instantánea informada en los códigos 938, 949 </t>
    </r>
    <r>
      <rPr>
        <strike/>
        <sz val="11"/>
        <color rgb="FFFF0000"/>
        <rFont val="Arial"/>
        <family val="2"/>
      </rPr>
      <t>y 1158</t>
    </r>
  </si>
  <si>
    <r>
      <t xml:space="preserve">Diferencia entre depreciaciones aceleradas </t>
    </r>
    <r>
      <rPr>
        <strike/>
        <sz val="11"/>
        <color rgb="FFFF0000"/>
        <rFont val="Arial"/>
        <family val="2"/>
      </rPr>
      <t>y/o instantáneas</t>
    </r>
    <r>
      <rPr>
        <sz val="11"/>
        <rFont val="Arial"/>
        <family val="2"/>
      </rPr>
      <t xml:space="preserve"> y normales del ejercicio, anteriores</t>
    </r>
  </si>
  <si>
    <t xml:space="preserve">RECUADRO N° 11: ROYALTY MINERO 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</si>
  <si>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</si>
  <si>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</si>
  <si>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</si>
  <si>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</si>
  <si>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t>Margen operacional minero según art. 64 bis LIR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</si>
  <si>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</si>
  <si>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</si>
  <si>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</si>
  <si>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</si>
  <si>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</si>
  <si>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</si>
  <si>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</si>
  <si>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</si>
  <si>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</si>
  <si>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</si>
  <si>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</si>
  <si>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</si>
  <si>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</si>
  <si>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privada en investigación y desarrollo certificados por CORFO</t>
  </si>
  <si>
    <t>Gastos por inversión privada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</si>
  <si>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</si>
  <si>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</si>
  <si>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</si>
  <si>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</si>
  <si>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</si>
  <si>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</si>
  <si>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</si>
  <si>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</si>
  <si>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</si>
  <si>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inc. 1° no afectas al IU de tasa 40% y del inc. 2°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</si>
  <si>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</si>
  <si>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</si>
  <si>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</si>
  <si>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</si>
  <si>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</si>
  <si>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 ingresos no renta (art. 17 LIR), generados</t>
  </si>
  <si>
    <t>Proporcionalidad gastos imputados a ingresos no renta y/o rentas exentas</t>
  </si>
  <si>
    <t>Intereses devengados por inversiones en bonos del art. 104 LIR</t>
  </si>
  <si>
    <t>Ingresos devengados por cambio de régimen</t>
  </si>
  <si>
    <t>Gastos adeudados por cambio de régimen</t>
  </si>
  <si>
    <t>Castigo de deudas incobrables, según art. 31 inc. 4° N° 4 LIR</t>
  </si>
  <si>
    <t>Depreciación tributaria del ejercicio</t>
  </si>
  <si>
    <t>Gasto goodwill tributario del ejercicio</t>
  </si>
  <si>
    <t>Impuesto específico a la actividad minera</t>
  </si>
  <si>
    <t>Gastos rechazados afectos a la tributación del art. 21 inc. 1°  LIR</t>
  </si>
  <si>
    <t>Gastos rechazados afectos a la tributación del art. 21 inc. 3° LIR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</si>
  <si>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</si>
  <si>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</si>
  <si>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</si>
  <si>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</si>
  <si>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</si>
  <si>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</si>
  <si>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</si>
  <si>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(art. 14 letra E) LIR) y/o por pago de IDPC voluntario (art. 14 letra A) N°6 LIR y art. 42° transitorio Ley N° 21.210) o pérdida tributaria</t>
  </si>
  <si>
    <t>Incentivo al ahorro según art. 14 letra E) LIR</t>
  </si>
  <si>
    <t>Base del IDPC voluntario según  art. 14 letra A) N°  6 LIR y art. 42° transitorio Ley N° 21.210</t>
  </si>
  <si>
    <t>Renta líquida imponible afecta a IDPC (o pérdida tributaria antes de imputar dividendos o retiros percibidos) del ejercicio</t>
  </si>
  <si>
    <t>IMPUTACIONES A LA PÉRDIDA TRIBUTARIA DEL EJERCICIO</t>
  </si>
  <si>
    <t>Dividendos o retiros percibidos afectos a impuestos finales, que absorben la pérdida tributaria</t>
  </si>
  <si>
    <t>Incremento por IDPC de los dividendos o retiros percibidos afectos a impuestos finales, que absorben la pérdida tributaria</t>
  </si>
  <si>
    <t xml:space="preserve">Pérdida tributaria del ejercicio al 31 de diciembre </t>
  </si>
  <si>
    <t>RECUADRO Nº 13: DETERMINACIÓN DEL RAI RÉGIMEN DEL ARTÍCULO 14 LETRA A) LIR</t>
  </si>
  <si>
    <t>CPT positivo final (recuadro N° 14)</t>
  </si>
  <si>
    <t>CPT negativo final (recuadro N° 14)</t>
  </si>
  <si>
    <t>Saldo negativo del Registro REX al término del ejercicio</t>
  </si>
  <si>
    <t>Remesas, retiros o dividendos repartidos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</si>
  <si>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</si>
  <si>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</si>
  <si>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</si>
  <si>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</si>
  <si>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</si>
  <si>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</si>
  <si>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</si>
  <si>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</si>
  <si>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</si>
  <si>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</si>
  <si>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</si>
  <si>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</si>
  <si>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</si>
  <si>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</si>
  <si>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</si>
  <si>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</si>
  <si>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</si>
  <si>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ejercicio, reajustados</t>
  </si>
  <si>
    <t>Partidas del inciso primero no afectas al IU de tasa 40% y del inciso segundo, del art. 21 LIR, reajustados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</si>
  <si>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</si>
  <si>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</si>
  <si>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</si>
  <si>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Base del IDPC voluntario según  art. 14 letra A) N°  6 LIR</t>
  </si>
  <si>
    <t>Otras partidas a agregar</t>
  </si>
  <si>
    <t>Otras partidas a deducir</t>
  </si>
  <si>
    <t>Capital propio tributario positivo</t>
  </si>
  <si>
    <t xml:space="preserve">Capital propio tributario negativo </t>
  </si>
  <si>
    <t>RECUADRO N° 15: REGISTRO DE RENTAS EMPRESARIALES Y MOVIMIENTO STUT  (ART. 14 LETRA A) LIR)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</si>
  <si>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</si>
  <si>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</si>
  <si>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</si>
  <si>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</si>
  <si>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</si>
  <si>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</si>
  <si>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</si>
  <si>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 Y DIFERENCIA INICIAL EX ART. 14 TER A) LIR</t>
  </si>
  <si>
    <t>ISFUT</t>
  </si>
  <si>
    <t>OTRAS</t>
  </si>
  <si>
    <t>Remanente ejercicio anterior o saldo inicial reajustado (saldo positivo)</t>
  </si>
  <si>
    <t>Remanente ejercicio anterior o saldo inicial reajustado (saldo negativo)</t>
  </si>
  <si>
    <t>Disminuciones del ejercicio (por  Reorganizaciones)</t>
  </si>
  <si>
    <t>Reversos y/o disminuciones del ejercicio (propios)</t>
  </si>
  <si>
    <t>Aumentos del ejercicio (propios)</t>
  </si>
  <si>
    <t>Otros aumentos del ejercicio</t>
  </si>
  <si>
    <t>Otras disminuciones del ejercicio</t>
  </si>
  <si>
    <t>Remesas, retiros o dividendos imputados a los RTRE, reajustados</t>
  </si>
  <si>
    <t>Retiros en exceso y devoluciones de capital imputados en el ejercicio, reajustados</t>
  </si>
  <si>
    <t>Remanente ejercicio siguiente (saldo positivo)</t>
  </si>
  <si>
    <t>Remanente ejercicio siguiente (saldo negativo)</t>
  </si>
  <si>
    <t>RECUADRO N° 16: REGISTRO SAC (ART. 14 LETRA A) LIR)
(SALDO ACUMULADOS DE CRÉDITO)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</si>
  <si>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</si>
  <si>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</si>
  <si>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</si>
  <si>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</si>
  <si>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</si>
  <si>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</si>
  <si>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o saldo inicial (saldo positivo)</t>
  </si>
  <si>
    <t>Pendiente por revisar</t>
  </si>
  <si>
    <t>Remanente ejercicio anterior o saldo inicial (saldo negativo)</t>
  </si>
  <si>
    <t>IDPC e IPE RLI generada en el ejercicio</t>
  </si>
  <si>
    <t>IDPC e IPE retiros o dividendos percibidos</t>
  </si>
  <si>
    <t>Asignado a remesas, retiros o dividendos efectuados en el ejercicio, reajustados</t>
  </si>
  <si>
    <t>Asignado a retiros en exceso y devoluciones de capital efectuados en el ejercicio, reajustados</t>
  </si>
  <si>
    <t>Recuadro N° 17: BASE IMPONIBLE RÉGIMEN PRO PYME (art. 14 letra D) N° 3 LIR)</t>
  </si>
  <si>
    <t>PERCIBIDO O PAGADO</t>
  </si>
  <si>
    <t>Ingresos del giro percibidos</t>
  </si>
  <si>
    <t>Ingresos del giro devengados en ejercicios anteriores y percibidos en el ejercicio actual</t>
  </si>
  <si>
    <t>Rentas de fuente extranjera percibidas</t>
  </si>
  <si>
    <t>Intereses y reajustes percibidos por préstamos y otros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</si>
  <si>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</si>
  <si>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</si>
  <si>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</si>
  <si>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</si>
  <si>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</si>
  <si>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</si>
  <si>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</si>
  <si>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</si>
  <si>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Existencias, insumos y servicios del negocio, pagados</t>
  </si>
  <si>
    <t>Existencias, insumos y servicios del negocio adeudados en ejercicios anteriores y pagados en el ejercicio actual</t>
  </si>
  <si>
    <t>Gastos de rentas de fuente extranjera, pagados</t>
  </si>
  <si>
    <t>Remuneraciones pagadas</t>
  </si>
  <si>
    <t>Honorarios pagados</t>
  </si>
  <si>
    <t>Adquisición de bienes del activo fijo, pagados</t>
  </si>
  <si>
    <t>Arriendos pagados</t>
  </si>
  <si>
    <t>Gastos por exigencias medio ambientales, pagados</t>
  </si>
  <si>
    <t>Gastos por inversión privada en investigación y desarrollo no certificados por CORFO</t>
  </si>
  <si>
    <t>Intereses y reajustes pagados por préstamos y otros</t>
  </si>
  <si>
    <t>Partidas del art. 21 inc.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</si>
  <si>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</si>
  <si>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</si>
  <si>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</si>
  <si>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</si>
  <si>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</si>
  <si>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</si>
  <si>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</si>
  <si>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 del art. 21 LIR (históricos), incluidos en el total de egresos</t>
  </si>
  <si>
    <t>Base imponible antes de rebaja por incentivo al ahorro (art. 14 letra E) LIR) y/o por pago de IDPC voluntario (art. 14 letra A) N°6 LIR y art. 42° transitorio Ley N° 21.210) o pérdida tributaria</t>
  </si>
  <si>
    <t>Base Imponible afecta a IDPC (o pérdida tributaria antes de imputar dividendos o retiros percibidos) del ejercicio</t>
  </si>
  <si>
    <t>Pérdida tributaria del ejercicio al 31 de diciembre</t>
  </si>
  <si>
    <t>RECUADRO Nº 18 DETERMINACION DEL RAI</t>
  </si>
  <si>
    <t>CPTS positivo final (recuadro N° 19)</t>
  </si>
  <si>
    <t>CPTS negativo final (recuadro N° 19)</t>
  </si>
  <si>
    <t>Saldo negativo del registro REX al término del ejercicio</t>
  </si>
  <si>
    <t>Remesas, retiros o dividendos repartidos en el ejercicio, históricos</t>
  </si>
  <si>
    <t>Saldo positivo del registro REX al término del ejercicio, antes de imputaciones</t>
  </si>
  <si>
    <t>Capital aportado, histórico (incluye aumentos y disminuciones efectivas)</t>
  </si>
  <si>
    <t>Sobreprecio obtenido en la colocación de acciones de propia emisión, histórico</t>
  </si>
  <si>
    <t>RECUADRO N° 19: CPTS RÉGIMEN PRO PYME 
(art. 14 letra D) N° 3 LIR)</t>
  </si>
  <si>
    <t>CPT o CPTS positivo inicial</t>
  </si>
  <si>
    <t>CPT o CPTS negativo inicial</t>
  </si>
  <si>
    <t>Capital aportado empresas que inician actividades en el año comercial que corresponda a esta declaración</t>
  </si>
  <si>
    <t>Aumentos (efectivos) de capital del ejercicio</t>
  </si>
  <si>
    <t>Disminuciones (efectivas) de capital del ejercicio</t>
  </si>
  <si>
    <t>Base imponible afecta a IDPC del ejercicio</t>
  </si>
  <si>
    <t>Remesas, retiros o dividendos repartidos en el ejercicio</t>
  </si>
  <si>
    <t>Partidas del inc. 1° no afectas al IU de tasa 40% y del inc. 2° del art. 21 LIR</t>
  </si>
  <si>
    <t>Base del IDPC voluntario según art. 14 letra A) N° 6 LIR</t>
  </si>
  <si>
    <t>CPTS positivo final</t>
  </si>
  <si>
    <t>CPTS negativo final</t>
  </si>
  <si>
    <t>RECUADRO N° 20: REGISTRO TRIBUTARIO DE RENTAS EMPRESARIALES Y MOVIMIENTO STUT (ART. 14 LETRA D) N° 3 LIR)</t>
  </si>
  <si>
    <t>Disminuciones del ejercicio (por  reorganizaciones)</t>
  </si>
  <si>
    <t>Retiros, dividendos o remesas imputados a los RTRE</t>
  </si>
  <si>
    <t>Retiros en exceso y devoluciones de capital imputados en el ejercicio</t>
  </si>
  <si>
    <t>RECUADRO N° 21: REGISTRO SAC 
(SALDO ACUMULADOS DE CRÉDITO)</t>
  </si>
  <si>
    <t>IDPC e IPE base imponible generada en el ejercicio</t>
  </si>
  <si>
    <t>Asignado a remesas, retiros o dividendos efectuados en el ejercicio</t>
  </si>
  <si>
    <t>Asignado a retiros en exceso y devoluciones de capital efectuados en el ejercicio</t>
  </si>
  <si>
    <t>IDPC e IPE asignado a gastos rechazados del art. 21 inc. 1° no  fectos a IU 40% y del inc. 2°</t>
  </si>
  <si>
    <t xml:space="preserve">Remanente ejercicio siguiente (saldo negativo) </t>
  </si>
  <si>
    <t>Recuadro N° 22: BASE IMPONIBLE RÉGIMEN DE TRANSPARENCIA TRIBUTARIA (art. 14 letra D) N° 8 LIR)</t>
  </si>
  <si>
    <t>Dividendos o retiros percibidos en el ejercicio, por participaciones en otras empresas</t>
  </si>
  <si>
    <t>Incremento por IDPC</t>
  </si>
  <si>
    <t>Ingreso diferido imputado en el ejercicio, debidamente incrementado y reajustado, cuando corresponda</t>
  </si>
  <si>
    <t>Crédito por activos fijos adquiridos en el ejercicio (art. 33 bis LIR)</t>
  </si>
  <si>
    <t>Total de Ingresos Anuales</t>
  </si>
  <si>
    <t xml:space="preserve">Gastos o egresos pagados o adeudados por operaciones con empresas relacionadas del art.14 letra A) LIR </t>
  </si>
  <si>
    <t xml:space="preserve">Pérdidas tributarias de ejercicios anteriores 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</si>
  <si>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</si>
  <si>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</si>
  <si>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</si>
  <si>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>Base imponible del ejercicio, asignable a los propietarios</t>
  </si>
  <si>
    <t>Partidas de gastos no aceptados</t>
  </si>
  <si>
    <t>Crédito por IDPC, por participaciones en otras empresas que incrementaron la BI del ejercicio.</t>
  </si>
  <si>
    <t>RECUADRO N° 24: PAGO PRÉSTAMOS TASA 0% PERCIBIDOS EN EL AÑO COMERCIAL 2020 Y/O 2021 (PRÉSTAMOS SOLIDARIOS DEL ESTADO)</t>
  </si>
  <si>
    <t>5% de las rentas que forman parte de la declaración anual de impuestos a la renta según art. 65 LIR (calculado sobre el código 170)</t>
  </si>
  <si>
    <t>DETERMINACIÓN CUOTA ANUAL</t>
  </si>
  <si>
    <t>Préstamo AC 2020 
(Leyes N° 21.242 y N° 21.252)</t>
  </si>
  <si>
    <t>Préstamo AC 2021 
(Ley N° 21.323)</t>
  </si>
  <si>
    <t>Cuota anual (30% o 10% del monto del préstamo tasa 0%), según art. 6 (art. primero) Ley N°21.242 y/o art. 7 (art. primero) Ley N° 21.252  o art. 11 inc. 1° Ley
N° 21.323.</t>
  </si>
  <si>
    <t>Saldo pendiente cuota año anterior</t>
  </si>
  <si>
    <t xml:space="preserve">Monto a pagar de la(s) cuota(s) </t>
  </si>
  <si>
    <t>ANTICIPOS</t>
  </si>
  <si>
    <r>
      <t>Pago anticipado por reintegro del préstamo tasa 0% (F-50, F-10 o código 1795 del F-22 AT 202</t>
    </r>
    <r>
      <rPr>
        <b/>
        <sz val="11"/>
        <color rgb="FFFF0000"/>
        <rFont val="Arial"/>
        <family val="2"/>
      </rPr>
      <t>3</t>
    </r>
    <r>
      <rPr>
        <sz val="11"/>
        <rFont val="Arial"/>
        <family val="2"/>
      </rPr>
      <t xml:space="preserve">), según el art. 6 (art. primero) Ley N°21.242 y/o art. 7 (art. primero) Ley N° 21.252  o art. 11 inc. 3° Ley N° 21.323 </t>
    </r>
  </si>
  <si>
    <t xml:space="preserve">Monto a pagar de la(s) cuota(s) después de anticipos </t>
  </si>
  <si>
    <t>RETENCIONES ADICIONALES Y PPMA</t>
  </si>
  <si>
    <r>
      <t xml:space="preserve">Retención adicional sobre rentas del art. 42 N° 1 LIR con tasa del 3%, por reintegro del préstamo tasa 0%, según art. 9 letra a) (art. primero) Ley N° 21.252 (retención a trabajadores dependientes) </t>
    </r>
    <r>
      <rPr>
        <b/>
        <sz val="11"/>
        <rFont val="Arial"/>
        <family val="2"/>
      </rPr>
      <t xml:space="preserve"> o art. 11 letra a) Ley N° 21.323</t>
    </r>
  </si>
  <si>
    <r>
      <t xml:space="preserve">Retención adicional sobre rentas del art. 42 N° 2 LIR con tasa del 3%, por reintegro del préstamo tasa 0%, según art. 7 (art. primero) Ley N° 21.242 y art. 9 letra b) (art. primero) Ley N° 21.252 (retención a trabajadores independientes) </t>
    </r>
    <r>
      <rPr>
        <b/>
        <sz val="11"/>
        <rFont val="Arial"/>
        <family val="2"/>
      </rPr>
      <t xml:space="preserve"> o art. 11 letra b) Ley N° 21.323</t>
    </r>
  </si>
  <si>
    <r>
      <t xml:space="preserve">PPMA Primera Categoría art. 84 letra a) y 14 letra D) N° 3 letra (k) y N° 8 letra (a) numeral (viii) LIR, con tasa 3%, por reintegro de préstamo tasa 0%, según art. 9 letra c) (art. primero) Ley N° 21.252 (EI) </t>
    </r>
    <r>
      <rPr>
        <b/>
        <sz val="11"/>
        <rFont val="Arial"/>
        <family val="2"/>
      </rPr>
      <t>o art. 11 letra c) Ley N° 21.323</t>
    </r>
  </si>
  <si>
    <r>
      <t xml:space="preserve">PPMA Segunda Categoría art. 84 letra b) LIR, con tasa 3%, por reintegro de préstamo tasa 0%, según art. 7 (art. primero) Ley N° 21.242 y art. 9 letra b) (art. primero) Ley N° 21.252 (trabajadores independientes) </t>
    </r>
    <r>
      <rPr>
        <b/>
        <sz val="11"/>
        <rFont val="Arial"/>
        <family val="2"/>
      </rPr>
      <t>o art. 11 letra b) Ley N° 21.323</t>
    </r>
  </si>
  <si>
    <t>Total retenciones adicionales y PPMA</t>
  </si>
  <si>
    <t>RELIQUIDACION</t>
  </si>
  <si>
    <r>
      <t>Monto a pagar de la</t>
    </r>
    <r>
      <rPr>
        <b/>
        <sz val="11"/>
        <rFont val="Arial"/>
        <family val="2"/>
      </rPr>
      <t>(s)</t>
    </r>
    <r>
      <rPr>
        <sz val="11"/>
        <rFont val="Arial"/>
        <family val="2"/>
      </rPr>
      <t xml:space="preserve"> cuota</t>
    </r>
    <r>
      <rPr>
        <b/>
        <sz val="11"/>
        <rFont val="Arial"/>
        <family val="2"/>
      </rPr>
      <t>(s)</t>
    </r>
    <r>
      <rPr>
        <sz val="11"/>
        <rFont val="Arial"/>
        <family val="2"/>
      </rPr>
      <t xml:space="preserve"> después de retenciones adicionales y PPMA</t>
    </r>
  </si>
  <si>
    <t>Saldo a devolver por retenciones adicionales y PPMA en exceso</t>
  </si>
  <si>
    <t xml:space="preserve">Monto del código 1795 destinado voluntariamente a pagar el saldo pendiente de los préstamos tasa 0% o futuras cuotas de dicho préstamo </t>
  </si>
  <si>
    <t>Rebaja FUR acogido a IS por devolución de capital, enajenación de acciones o derechos sociales y reorganización empresarial, debidamente reajustados</t>
  </si>
  <si>
    <t>Aumento FUR por reorganización empresarial debidamente reajustado</t>
  </si>
  <si>
    <t>Remanente para el ejercicio siguiente de rentas afectadas con IS</t>
  </si>
  <si>
    <t>Remanente FUR para el ejercicio siguiente afectos a impuestos finales</t>
  </si>
  <si>
    <t>Remanente FUR para el ejercicio siguiente exentos e INR</t>
  </si>
  <si>
    <t>Remanente crédito IDPC ejercicio anterior debidamente reajustado</t>
  </si>
  <si>
    <t>Crédito por IDPC utilizado en el ejercicio</t>
  </si>
  <si>
    <t>Crédito por IDPC recibido en el ejercicio</t>
  </si>
  <si>
    <t>Remanente crédito por IDPC para el ejercicio siguiente</t>
  </si>
  <si>
    <t>Cantidad de bienes del activo inmovilizado</t>
  </si>
  <si>
    <t>Depreciación acelerada en 1/3  vida útil, del ejercicio (art. 31 N° 5 LIR)</t>
  </si>
  <si>
    <t>Depreciación acelerada en 1/10 vida útil, del ejercicio (art. 31 N° 5 bis LIR)</t>
  </si>
  <si>
    <r>
      <t xml:space="preserve">Retenciones efectuadas por instituciones autorizadas con tasa 15%, sobre los retiros de ahorro previsional, según art. 42 bis N° 3 incs. 2° y 3° LIR 
</t>
    </r>
    <r>
      <rPr>
        <strike/>
        <sz val="11"/>
        <color rgb="FFFF0000"/>
        <rFont val="Arial"/>
        <family val="2"/>
      </rPr>
      <t xml:space="preserve"> (Retenciones por rentas declaradas en códigos 155 y/o 767)</t>
    </r>
  </si>
  <si>
    <t>Lineas nuevas</t>
  </si>
  <si>
    <t>Individualización de códigos en lineas separadas</t>
  </si>
  <si>
    <t>IDPC e IPE asignado a gastos rechazados del art. 21 inc. 1° no afectos a IU 40% y del inc. 2° LIR</t>
  </si>
  <si>
    <t>TABLA AT.2024</t>
  </si>
  <si>
    <t>UF</t>
  </si>
  <si>
    <t>UTM Dic_2023</t>
  </si>
  <si>
    <t>UTA Diciembre de 2023</t>
  </si>
  <si>
    <t>AT.2024</t>
  </si>
  <si>
    <t>N° Tramo</t>
  </si>
  <si>
    <t>Desde</t>
  </si>
  <si>
    <t>Hasta</t>
  </si>
  <si>
    <t>Factor</t>
  </si>
  <si>
    <t>Rebaja</t>
  </si>
  <si>
    <t xml:space="preserve">Desde </t>
  </si>
  <si>
    <t>Tasa</t>
  </si>
  <si>
    <t>y más</t>
  </si>
  <si>
    <t xml:space="preserve">Gerardo Escudero Toledo </t>
  </si>
  <si>
    <t>Fuente SII</t>
  </si>
  <si>
    <t xml:space="preserve">https://www.sii.cl/ayudas/formularios/f22_at2024_completo.pdf </t>
  </si>
  <si>
    <t>PROVISORIO</t>
  </si>
  <si>
    <r>
      <rPr>
        <sz val="10"/>
        <color rgb="FFFF0000"/>
        <rFont val="Arial"/>
        <family val="2"/>
      </rPr>
      <t>R</t>
    </r>
    <r>
      <rPr>
        <sz val="10"/>
        <color theme="1"/>
        <rFont val="Arial"/>
        <family val="2"/>
      </rPr>
      <t>entas propias y/o de terceros, provenientes de empresas que determinan su renta efectiva sin contabilidad completa, según art. 14 letra B) N° 1 LIR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</si>
</sst>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00"/>
    <numFmt numFmtId="165" formatCode="0#,##0"/>
    <numFmt numFmtId="166" formatCode="#,##0;[Red]\(#,##0\)"/>
    <numFmt numFmtId="167" formatCode="0.0%"/>
    <numFmt numFmtId="168" formatCode="_-* #,##0.00\ _$_-;\-* #,##0.00\ _$_-;_-* &quot;-&quot;??\ _$_-;_-@_-"/>
    <numFmt numFmtId="169" formatCode="#,##0.000000"/>
    <numFmt numFmtId="170" formatCode="#,##0;\(#,##0\)"/>
    <numFmt numFmtId="171" formatCode="#,##0.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b/>
      <sz val="10"/>
      <color theme="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1"/>
      <color theme="0"/>
      <name val="Arial"/>
      <family val="2"/>
    </font>
    <font>
      <strike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7"/>
      <color rgb="FFFF000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9"/>
      <name val="Arial"/>
      <family val="2"/>
    </font>
    <font>
      <b/>
      <strike/>
      <sz val="12"/>
      <color rgb="FFFF0000"/>
      <name val="Arial"/>
      <family val="2"/>
    </font>
    <font>
      <b/>
      <sz val="7"/>
      <name val="Arial"/>
      <family val="2"/>
    </font>
    <font>
      <b/>
      <sz val="14"/>
      <color theme="0"/>
      <name val="Arial"/>
      <family val="2"/>
    </font>
    <font>
      <sz val="7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0000FF"/>
      <name val="Arial"/>
      <family val="2"/>
    </font>
    <font>
      <b/>
      <u/>
      <sz val="11"/>
      <color theme="0"/>
      <name val="Calibri"/>
      <family val="2"/>
      <scheme val="minor"/>
    </font>
    <font>
      <b/>
      <u/>
      <sz val="11"/>
      <color theme="0"/>
      <name val="Montserrat Medium"/>
    </font>
    <font>
      <u/>
      <sz val="11"/>
      <color theme="0"/>
      <name val="Montserrat Medium"/>
    </font>
    <font>
      <b/>
      <sz val="11"/>
      <color theme="0"/>
      <name val="Montserrat Medium"/>
    </font>
    <font>
      <b/>
      <sz val="10"/>
      <color theme="0"/>
      <name val="Montserrat Medium"/>
    </font>
    <font>
      <sz val="10"/>
      <color theme="0"/>
      <name val="Montserrat Medium"/>
    </font>
    <font>
      <sz val="10"/>
      <color theme="1"/>
      <name val="Montserrat Medium"/>
    </font>
    <font>
      <sz val="10"/>
      <color rgb="FFFF0000"/>
      <name val="Montserrat Medium"/>
    </font>
    <font>
      <b/>
      <sz val="22"/>
      <color theme="0"/>
      <name val="Montserrat Medium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</patternFill>
    </fill>
    <fill>
      <patternFill patternType="solid">
        <fgColor rgb="FFE7E6E6"/>
      </patternFill>
    </fill>
    <fill>
      <patternFill patternType="lightDown">
        <bgColor rgb="FF0070C0"/>
      </patternFill>
    </fill>
    <fill>
      <patternFill patternType="lightDown">
        <fgColor auto="1"/>
        <bgColor rgb="FF0070C0"/>
      </patternFill>
    </fill>
    <fill>
      <patternFill patternType="solid">
        <fgColor rgb="FFED7D31"/>
        <bgColor indexed="64"/>
      </patternFill>
    </fill>
    <fill>
      <patternFill patternType="solid">
        <fgColor theme="0"/>
        <bgColor auto="1"/>
      </patternFill>
    </fill>
    <fill>
      <patternFill patternType="lightDown">
        <fgColor auto="1"/>
        <bgColor theme="4"/>
      </patternFill>
    </fill>
    <fill>
      <patternFill patternType="solid">
        <fgColor theme="4"/>
        <bgColor indexed="64"/>
      </patternFill>
    </fill>
    <fill>
      <patternFill patternType="lightDown">
        <fgColor theme="1"/>
        <bgColor rgb="FF007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</fills>
  <borders count="72">
    <border>
      <left/>
      <right/>
      <top/>
      <bottom/>
      <diagonal/>
    </border>
    <border>
      <left/>
      <right style="medium">
        <color theme="8" tint="0.59999389629810485"/>
      </right>
      <top/>
      <bottom/>
      <diagonal/>
    </border>
    <border>
      <left style="medium">
        <color theme="8" tint="0.59999389629810485"/>
      </left>
      <right/>
      <top/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0"/>
      </right>
      <top style="thin">
        <color theme="8" tint="0.59999389629810485"/>
      </top>
      <bottom/>
      <diagonal/>
    </border>
    <border>
      <left style="thin">
        <color theme="0"/>
      </left>
      <right style="thin">
        <color theme="0"/>
      </right>
      <top style="medium">
        <color theme="8" tint="0.59999389629810485"/>
      </top>
      <bottom style="thin">
        <color theme="0"/>
      </bottom>
      <diagonal/>
    </border>
    <border>
      <left style="thin">
        <color theme="0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8" tint="0.59999389629810485"/>
      </left>
      <right/>
      <top style="hair">
        <color theme="8" tint="0.59999389629810485"/>
      </top>
      <bottom style="hair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hair">
        <color theme="8" tint="0.59999389629810485"/>
      </left>
      <right style="thin">
        <color theme="8" tint="0.59999389629810485"/>
      </right>
      <top style="hair">
        <color theme="8" tint="0.59999389629810485"/>
      </top>
      <bottom/>
      <diagonal/>
    </border>
    <border>
      <left style="hair">
        <color theme="8" tint="0.59999389629810485"/>
      </left>
      <right style="thin">
        <color theme="8" tint="0.59999389629810485"/>
      </right>
      <top/>
      <bottom/>
      <diagonal/>
    </border>
    <border>
      <left style="hair">
        <color theme="8" tint="0.59999389629810485"/>
      </left>
      <right style="thin">
        <color theme="8" tint="0.59999389629810485"/>
      </right>
      <top/>
      <bottom style="hair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rgb="FF808080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 style="thin">
        <color rgb="FF808080"/>
      </right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 style="thin">
        <color rgb="FF808080"/>
      </left>
      <right/>
      <top style="thin">
        <color rgb="FF9BC2E6"/>
      </top>
      <bottom style="thin">
        <color rgb="FF5B9BD5"/>
      </bottom>
      <diagonal/>
    </border>
    <border>
      <left/>
      <right/>
      <top style="thin">
        <color rgb="FF9BC2E6"/>
      </top>
      <bottom style="thin">
        <color rgb="FF5B9BD5"/>
      </bottom>
      <diagonal/>
    </border>
    <border>
      <left/>
      <right style="thin">
        <color rgb="FF808080"/>
      </right>
      <top style="thin">
        <color rgb="FF9BC2E6"/>
      </top>
      <bottom style="thin">
        <color rgb="FF5B9BD5"/>
      </bottom>
      <diagonal/>
    </border>
    <border>
      <left style="thin">
        <color rgb="FF808080"/>
      </left>
      <right/>
      <top style="thin">
        <color rgb="FF5B9BD5"/>
      </top>
      <bottom style="thin">
        <color rgb="FF9BC2E6"/>
      </bottom>
      <diagonal/>
    </border>
    <border>
      <left/>
      <right/>
      <top style="thin">
        <color rgb="FF5B9BD5"/>
      </top>
      <bottom style="thin">
        <color rgb="FF9BC2E6"/>
      </bottom>
      <diagonal/>
    </border>
    <border>
      <left/>
      <right style="thin">
        <color rgb="FF808080"/>
      </right>
      <top style="thin">
        <color rgb="FF5B9BD5"/>
      </top>
      <bottom style="thin">
        <color rgb="FF9BC2E6"/>
      </bottom>
      <diagonal/>
    </border>
    <border>
      <left style="thin">
        <color rgb="FF808080"/>
      </left>
      <right/>
      <top style="thin">
        <color rgb="FF9BC2E6"/>
      </top>
      <bottom/>
      <diagonal/>
    </border>
    <border>
      <left/>
      <right/>
      <top style="thin">
        <color rgb="FF9BC2E6"/>
      </top>
      <bottom/>
      <diagonal/>
    </border>
    <border>
      <left/>
      <right style="thin">
        <color rgb="FF808080"/>
      </right>
      <top style="thin">
        <color rgb="FF9BC2E6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0" tint="-0.499984740745262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0" tint="-0.499984740745262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0"/>
      </top>
      <bottom style="thin">
        <color theme="4" tint="-0.249977111117893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0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0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medium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0" fontId="24" fillId="0" borderId="0"/>
    <xf numFmtId="0" fontId="1" fillId="0" borderId="0"/>
  </cellStyleXfs>
  <cellXfs count="789">
    <xf numFmtId="0" fontId="0" fillId="0" borderId="0" xfId="0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3" borderId="14" xfId="5" applyFont="1" applyFill="1" applyBorder="1" applyAlignment="1" applyProtection="1">
      <alignment horizontal="center" vertical="center"/>
      <protection locked="0"/>
    </xf>
    <xf numFmtId="0" fontId="12" fillId="0" borderId="14" xfId="5" applyFont="1" applyBorder="1" applyAlignment="1" applyProtection="1">
      <alignment horizontal="center" vertical="center"/>
      <protection locked="0"/>
    </xf>
    <xf numFmtId="0" fontId="11" fillId="0" borderId="14" xfId="5" quotePrefix="1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1" fillId="0" borderId="14" xfId="5" applyFont="1" applyBorder="1" applyAlignment="1" applyProtection="1">
      <alignment horizontal="center" vertical="center"/>
      <protection locked="0"/>
    </xf>
    <xf numFmtId="0" fontId="18" fillId="4" borderId="14" xfId="5" applyFont="1" applyFill="1" applyBorder="1" applyAlignment="1" applyProtection="1">
      <alignment horizontal="center" vertical="center"/>
      <protection locked="0"/>
    </xf>
    <xf numFmtId="0" fontId="11" fillId="4" borderId="14" xfId="5" quotePrefix="1" applyFont="1" applyFill="1" applyBorder="1" applyAlignment="1" applyProtection="1">
      <alignment horizontal="center" vertical="center"/>
      <protection locked="0"/>
    </xf>
    <xf numFmtId="0" fontId="12" fillId="5" borderId="14" xfId="5" applyFont="1" applyFill="1" applyBorder="1" applyAlignment="1" applyProtection="1">
      <alignment horizontal="center" vertical="center"/>
      <protection locked="0"/>
    </xf>
    <xf numFmtId="0" fontId="20" fillId="5" borderId="14" xfId="5" quotePrefix="1" applyFont="1" applyFill="1" applyBorder="1" applyAlignment="1" applyProtection="1">
      <alignment horizontal="center" vertical="center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2" fillId="0" borderId="14" xfId="5" applyFont="1" applyBorder="1" applyAlignment="1" applyProtection="1">
      <alignment horizontal="center" vertical="top"/>
      <protection locked="0"/>
    </xf>
    <xf numFmtId="0" fontId="20" fillId="0" borderId="14" xfId="5" quotePrefix="1" applyFont="1" applyBorder="1" applyAlignment="1" applyProtection="1">
      <alignment horizontal="center" vertical="top"/>
      <protection locked="0"/>
    </xf>
    <xf numFmtId="0" fontId="12" fillId="3" borderId="14" xfId="5" applyFont="1" applyFill="1" applyBorder="1" applyAlignment="1" applyProtection="1">
      <alignment horizontal="center" vertical="center" wrapText="1"/>
      <protection locked="0"/>
    </xf>
    <xf numFmtId="0" fontId="22" fillId="0" borderId="14" xfId="5" quotePrefix="1" applyFont="1" applyBorder="1" applyAlignment="1" applyProtection="1">
      <alignment horizontal="center" vertical="center"/>
      <protection locked="0"/>
    </xf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20" fillId="0" borderId="14" xfId="5" quotePrefix="1" applyFont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>
      <alignment vertical="top"/>
    </xf>
    <xf numFmtId="0" fontId="8" fillId="5" borderId="18" xfId="0" applyFont="1" applyFill="1" applyBorder="1" applyAlignment="1">
      <alignment vertical="top"/>
    </xf>
    <xf numFmtId="0" fontId="8" fillId="5" borderId="19" xfId="0" applyFont="1" applyFill="1" applyBorder="1" applyAlignment="1">
      <alignment vertical="top"/>
    </xf>
    <xf numFmtId="0" fontId="8" fillId="5" borderId="0" xfId="0" applyFont="1" applyFill="1" applyAlignment="1" applyProtection="1">
      <alignment vertical="top"/>
      <protection locked="0"/>
    </xf>
    <xf numFmtId="3" fontId="12" fillId="5" borderId="17" xfId="5" applyNumberFormat="1" applyFont="1" applyFill="1" applyBorder="1" applyAlignment="1" applyProtection="1">
      <alignment vertical="top" wrapText="1"/>
      <protection locked="0"/>
    </xf>
    <xf numFmtId="3" fontId="12" fillId="5" borderId="18" xfId="5" applyNumberFormat="1" applyFont="1" applyFill="1" applyBorder="1" applyAlignment="1" applyProtection="1">
      <alignment vertical="top" wrapText="1"/>
      <protection locked="0"/>
    </xf>
    <xf numFmtId="3" fontId="12" fillId="5" borderId="19" xfId="5" applyNumberFormat="1" applyFont="1" applyFill="1" applyBorder="1" applyAlignment="1" applyProtection="1">
      <alignment vertical="top" wrapText="1"/>
      <protection locked="0"/>
    </xf>
    <xf numFmtId="0" fontId="24" fillId="0" borderId="24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4" fillId="0" borderId="25" xfId="0" applyFont="1" applyBorder="1" applyProtection="1">
      <protection locked="0"/>
    </xf>
    <xf numFmtId="0" fontId="24" fillId="0" borderId="0" xfId="0" applyFont="1" applyProtection="1">
      <protection locked="0"/>
    </xf>
    <xf numFmtId="1" fontId="8" fillId="0" borderId="0" xfId="0" applyNumberFormat="1" applyFont="1" applyProtection="1">
      <protection locked="0"/>
    </xf>
    <xf numFmtId="0" fontId="12" fillId="0" borderId="14" xfId="5" quotePrefix="1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Protection="1">
      <protection locked="0"/>
    </xf>
    <xf numFmtId="0" fontId="24" fillId="0" borderId="27" xfId="0" applyFont="1" applyBorder="1" applyProtection="1">
      <protection locked="0"/>
    </xf>
    <xf numFmtId="0" fontId="25" fillId="3" borderId="14" xfId="5" applyFont="1" applyFill="1" applyBorder="1" applyAlignment="1" applyProtection="1">
      <alignment horizontal="center" vertical="center"/>
      <protection locked="0"/>
    </xf>
    <xf numFmtId="0" fontId="11" fillId="3" borderId="14" xfId="5" quotePrefix="1" applyFont="1" applyFill="1" applyBorder="1" applyAlignment="1" applyProtection="1">
      <alignment horizontal="center" vertical="center"/>
      <protection locked="0"/>
    </xf>
    <xf numFmtId="0" fontId="11" fillId="5" borderId="14" xfId="5" quotePrefix="1" applyFont="1" applyFill="1" applyBorder="1" applyAlignment="1" applyProtection="1">
      <alignment horizontal="center" vertical="center"/>
      <protection locked="0"/>
    </xf>
    <xf numFmtId="1" fontId="18" fillId="4" borderId="14" xfId="5" applyNumberFormat="1" applyFont="1" applyFill="1" applyBorder="1" applyAlignment="1" applyProtection="1">
      <alignment horizontal="center" vertical="center"/>
      <protection locked="0"/>
    </xf>
    <xf numFmtId="0" fontId="20" fillId="4" borderId="14" xfId="5" quotePrefix="1" applyFont="1" applyFill="1" applyBorder="1" applyAlignment="1" applyProtection="1">
      <alignment horizontal="center" vertical="center"/>
      <protection locked="0"/>
    </xf>
    <xf numFmtId="0" fontId="12" fillId="0" borderId="14" xfId="5" quotePrefix="1" applyFont="1" applyBorder="1" applyAlignment="1" applyProtection="1">
      <alignment horizontal="center" vertical="center"/>
      <protection locked="0"/>
    </xf>
    <xf numFmtId="0" fontId="24" fillId="3" borderId="18" xfId="5" applyFont="1" applyFill="1" applyBorder="1" applyAlignment="1" applyProtection="1">
      <alignment horizontal="center" vertical="center"/>
      <protection locked="0"/>
    </xf>
    <xf numFmtId="0" fontId="24" fillId="3" borderId="18" xfId="5" applyFont="1" applyFill="1" applyBorder="1" applyAlignment="1" applyProtection="1">
      <alignment horizontal="left" vertical="center"/>
      <protection locked="0"/>
    </xf>
    <xf numFmtId="3" fontId="12" fillId="3" borderId="18" xfId="5" applyNumberFormat="1" applyFont="1" applyFill="1" applyBorder="1" applyAlignment="1" applyProtection="1">
      <alignment horizontal="center" vertical="center" wrapText="1"/>
      <protection locked="0"/>
    </xf>
    <xf numFmtId="0" fontId="12" fillId="3" borderId="18" xfId="5" quotePrefix="1" applyFont="1" applyFill="1" applyBorder="1" applyAlignment="1" applyProtection="1">
      <alignment horizontal="center" vertical="center"/>
      <protection locked="0"/>
    </xf>
    <xf numFmtId="0" fontId="22" fillId="3" borderId="14" xfId="5" quotePrefix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Protection="1">
      <protection locked="0"/>
    </xf>
    <xf numFmtId="0" fontId="8" fillId="0" borderId="0" xfId="0" applyFont="1" applyProtection="1">
      <protection locked="0" hidden="1"/>
    </xf>
    <xf numFmtId="0" fontId="7" fillId="3" borderId="0" xfId="0" applyFont="1" applyFill="1" applyProtection="1">
      <protection locked="0"/>
    </xf>
    <xf numFmtId="0" fontId="22" fillId="3" borderId="32" xfId="0" applyFont="1" applyFill="1" applyBorder="1" applyAlignment="1" applyProtection="1">
      <alignment horizontal="center" vertical="center"/>
      <protection locked="0"/>
    </xf>
    <xf numFmtId="0" fontId="24" fillId="10" borderId="33" xfId="0" applyFont="1" applyFill="1" applyBorder="1" applyAlignment="1">
      <alignment vertical="center"/>
    </xf>
    <xf numFmtId="0" fontId="24" fillId="10" borderId="29" xfId="0" applyFont="1" applyFill="1" applyBorder="1" applyAlignment="1">
      <alignment vertical="center"/>
    </xf>
    <xf numFmtId="0" fontId="24" fillId="10" borderId="31" xfId="0" applyFont="1" applyFill="1" applyBorder="1" applyAlignment="1">
      <alignment vertical="center"/>
    </xf>
    <xf numFmtId="0" fontId="24" fillId="10" borderId="33" xfId="0" applyFont="1" applyFill="1" applyBorder="1" applyAlignment="1">
      <alignment vertical="top"/>
    </xf>
    <xf numFmtId="0" fontId="24" fillId="10" borderId="29" xfId="0" applyFont="1" applyFill="1" applyBorder="1" applyAlignment="1">
      <alignment vertical="top" wrapText="1"/>
    </xf>
    <xf numFmtId="0" fontId="24" fillId="10" borderId="31" xfId="0" applyFont="1" applyFill="1" applyBorder="1" applyAlignment="1">
      <alignment vertical="top" wrapText="1"/>
    </xf>
    <xf numFmtId="0" fontId="24" fillId="10" borderId="43" xfId="0" applyFont="1" applyFill="1" applyBorder="1" applyAlignment="1">
      <alignment horizontal="left" vertical="top"/>
    </xf>
    <xf numFmtId="0" fontId="24" fillId="10" borderId="43" xfId="0" applyFont="1" applyFill="1" applyBorder="1" applyAlignment="1">
      <alignment vertical="top" wrapText="1"/>
    </xf>
    <xf numFmtId="0" fontId="8" fillId="3" borderId="0" xfId="0" applyFont="1" applyFill="1" applyProtection="1">
      <protection locked="0" hidden="1"/>
    </xf>
    <xf numFmtId="0" fontId="32" fillId="3" borderId="0" xfId="4" applyFont="1" applyFill="1" applyProtection="1">
      <protection locked="0"/>
    </xf>
    <xf numFmtId="0" fontId="33" fillId="11" borderId="32" xfId="5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32" xfId="5" applyFont="1" applyBorder="1" applyAlignment="1" applyProtection="1">
      <alignment horizontal="center" vertical="center"/>
      <protection locked="0"/>
    </xf>
    <xf numFmtId="0" fontId="22" fillId="0" borderId="32" xfId="5" applyFont="1" applyBorder="1" applyAlignment="1" applyProtection="1">
      <alignment horizontal="center" vertical="center"/>
      <protection locked="0"/>
    </xf>
    <xf numFmtId="0" fontId="11" fillId="0" borderId="44" xfId="5" quotePrefix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 hidden="1"/>
    </xf>
    <xf numFmtId="0" fontId="10" fillId="2" borderId="32" xfId="5" applyFont="1" applyFill="1" applyBorder="1" applyAlignment="1" applyProtection="1">
      <alignment horizontal="center" vertical="center"/>
      <protection locked="0"/>
    </xf>
    <xf numFmtId="0" fontId="33" fillId="11" borderId="32" xfId="5" applyFont="1" applyFill="1" applyBorder="1" applyAlignment="1" applyProtection="1">
      <alignment horizontal="center" vertical="center"/>
      <protection locked="0"/>
    </xf>
    <xf numFmtId="49" fontId="21" fillId="0" borderId="32" xfId="6" applyNumberFormat="1" applyFont="1" applyFill="1" applyBorder="1" applyAlignment="1" applyProtection="1">
      <alignment horizontal="center" vertical="center"/>
      <protection locked="0"/>
    </xf>
    <xf numFmtId="0" fontId="20" fillId="0" borderId="44" xfId="5" quotePrefix="1" applyFont="1" applyBorder="1" applyAlignment="1" applyProtection="1">
      <alignment horizontal="center" vertical="center"/>
      <protection locked="0"/>
    </xf>
    <xf numFmtId="0" fontId="12" fillId="0" borderId="32" xfId="5" applyFont="1" applyBorder="1" applyAlignment="1" applyProtection="1">
      <alignment horizontal="center" vertical="center" wrapText="1"/>
      <protection locked="0"/>
    </xf>
    <xf numFmtId="0" fontId="11" fillId="0" borderId="48" xfId="5" quotePrefix="1" applyFont="1" applyBorder="1" applyAlignment="1" applyProtection="1">
      <alignment horizontal="center" vertical="center"/>
      <protection locked="0"/>
    </xf>
    <xf numFmtId="49" fontId="33" fillId="2" borderId="32" xfId="6" applyNumberFormat="1" applyFont="1" applyFill="1" applyBorder="1" applyAlignment="1" applyProtection="1">
      <alignment horizontal="center" vertical="center"/>
      <protection locked="0"/>
    </xf>
    <xf numFmtId="0" fontId="22" fillId="0" borderId="0" xfId="5" applyFont="1" applyAlignment="1" applyProtection="1">
      <alignment horizontal="center" vertical="center"/>
      <protection locked="0"/>
    </xf>
    <xf numFmtId="0" fontId="11" fillId="0" borderId="49" xfId="5" quotePrefix="1" applyFont="1" applyBorder="1" applyAlignment="1" applyProtection="1">
      <alignment horizontal="center" vertical="center"/>
      <protection locked="0"/>
    </xf>
    <xf numFmtId="0" fontId="34" fillId="11" borderId="32" xfId="5" applyFont="1" applyFill="1" applyBorder="1" applyAlignment="1" applyProtection="1">
      <alignment horizontal="center" vertical="center"/>
      <protection locked="0"/>
    </xf>
    <xf numFmtId="0" fontId="36" fillId="11" borderId="32" xfId="5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3" fontId="37" fillId="0" borderId="0" xfId="5" applyNumberFormat="1" applyFont="1" applyAlignment="1" applyProtection="1">
      <alignment horizontal="right" vertical="center"/>
      <protection locked="0"/>
    </xf>
    <xf numFmtId="49" fontId="21" fillId="0" borderId="0" xfId="6" applyNumberFormat="1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" fontId="21" fillId="3" borderId="0" xfId="5" applyNumberFormat="1" applyFont="1" applyFill="1" applyAlignment="1" applyProtection="1">
      <alignment horizontal="right" vertical="center"/>
      <protection locked="0"/>
    </xf>
    <xf numFmtId="0" fontId="26" fillId="0" borderId="45" xfId="0" applyFont="1" applyBorder="1" applyAlignment="1" applyProtection="1">
      <alignment vertical="center"/>
      <protection locked="0"/>
    </xf>
    <xf numFmtId="0" fontId="26" fillId="0" borderId="46" xfId="0" applyFont="1" applyBorder="1" applyAlignment="1" applyProtection="1">
      <alignment vertical="center"/>
      <protection locked="0"/>
    </xf>
    <xf numFmtId="0" fontId="26" fillId="0" borderId="47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49" fontId="39" fillId="12" borderId="32" xfId="6" applyNumberFormat="1" applyFont="1" applyFill="1" applyBorder="1" applyAlignment="1" applyProtection="1">
      <alignment horizontal="center" vertical="center"/>
      <protection locked="0"/>
    </xf>
    <xf numFmtId="0" fontId="8" fillId="3" borderId="46" xfId="0" applyFont="1" applyFill="1" applyBorder="1" applyProtection="1">
      <protection locked="0"/>
    </xf>
    <xf numFmtId="0" fontId="26" fillId="0" borderId="50" xfId="0" applyFont="1" applyBorder="1" applyAlignment="1" applyProtection="1">
      <alignment vertical="center"/>
      <protection locked="0"/>
    </xf>
    <xf numFmtId="0" fontId="26" fillId="0" borderId="51" xfId="0" applyFont="1" applyBorder="1" applyAlignment="1" applyProtection="1">
      <alignment vertical="center"/>
      <protection locked="0"/>
    </xf>
    <xf numFmtId="0" fontId="8" fillId="3" borderId="47" xfId="0" applyFont="1" applyFill="1" applyBorder="1" applyProtection="1">
      <protection locked="0"/>
    </xf>
    <xf numFmtId="0" fontId="26" fillId="0" borderId="52" xfId="0" applyFont="1" applyBorder="1" applyAlignment="1" applyProtection="1">
      <alignment vertical="center"/>
      <protection locked="0"/>
    </xf>
    <xf numFmtId="0" fontId="8" fillId="3" borderId="53" xfId="0" applyFont="1" applyFill="1" applyBorder="1" applyProtection="1">
      <protection locked="0"/>
    </xf>
    <xf numFmtId="0" fontId="26" fillId="0" borderId="53" xfId="0" applyFont="1" applyBorder="1" applyAlignment="1" applyProtection="1">
      <alignment vertical="center"/>
      <protection locked="0"/>
    </xf>
    <xf numFmtId="49" fontId="39" fillId="12" borderId="32" xfId="6" applyNumberFormat="1" applyFont="1" applyFill="1" applyBorder="1" applyAlignment="1" applyProtection="1">
      <alignment vertical="center"/>
      <protection locked="0"/>
    </xf>
    <xf numFmtId="1" fontId="8" fillId="3" borderId="0" xfId="0" applyNumberFormat="1" applyFont="1" applyFill="1" applyProtection="1">
      <protection locked="0"/>
    </xf>
    <xf numFmtId="0" fontId="24" fillId="0" borderId="0" xfId="0" applyFont="1" applyAlignment="1" applyProtection="1">
      <alignment horizontal="left" vertical="center"/>
      <protection locked="0"/>
    </xf>
    <xf numFmtId="1" fontId="22" fillId="0" borderId="32" xfId="7" applyNumberFormat="1" applyFont="1" applyBorder="1" applyAlignment="1" applyProtection="1">
      <alignment horizontal="center" vertical="center" wrapText="1"/>
      <protection locked="0"/>
    </xf>
    <xf numFmtId="0" fontId="22" fillId="0" borderId="32" xfId="7" applyFont="1" applyBorder="1" applyAlignment="1" applyProtection="1">
      <alignment horizontal="center" vertical="center" wrapText="1"/>
      <protection locked="0"/>
    </xf>
    <xf numFmtId="0" fontId="26" fillId="0" borderId="0" xfId="7" applyFont="1" applyAlignment="1" applyProtection="1">
      <alignment horizontal="left" vertical="center"/>
      <protection locked="0"/>
    </xf>
    <xf numFmtId="0" fontId="22" fillId="0" borderId="0" xfId="7" applyFont="1" applyAlignment="1" applyProtection="1">
      <alignment horizontal="center" vertical="center" wrapText="1"/>
      <protection locked="0"/>
    </xf>
    <xf numFmtId="3" fontId="21" fillId="0" borderId="0" xfId="7" applyNumberFormat="1" applyFont="1" applyAlignment="1" applyProtection="1">
      <alignment horizontal="right" vertical="center" wrapText="1"/>
      <protection locked="0"/>
    </xf>
    <xf numFmtId="3" fontId="21" fillId="0" borderId="0" xfId="7" applyNumberFormat="1" applyFont="1" applyAlignment="1" applyProtection="1">
      <alignment horizontal="right"/>
      <protection locked="0"/>
    </xf>
    <xf numFmtId="3" fontId="21" fillId="14" borderId="0" xfId="7" applyNumberFormat="1" applyFont="1" applyFill="1" applyAlignment="1" applyProtection="1">
      <alignment horizontal="right"/>
      <protection locked="0"/>
    </xf>
    <xf numFmtId="49" fontId="11" fillId="0" borderId="0" xfId="6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Protection="1">
      <protection locked="0"/>
    </xf>
    <xf numFmtId="0" fontId="12" fillId="0" borderId="32" xfId="7" applyFont="1" applyBorder="1" applyAlignment="1" applyProtection="1">
      <alignment horizontal="center" vertical="center" wrapText="1"/>
      <protection locked="0"/>
    </xf>
    <xf numFmtId="0" fontId="22" fillId="3" borderId="32" xfId="7" applyFont="1" applyFill="1" applyBorder="1" applyAlignment="1" applyProtection="1">
      <alignment horizontal="center" vertical="center" wrapText="1"/>
      <protection locked="0"/>
    </xf>
    <xf numFmtId="49" fontId="39" fillId="12" borderId="32" xfId="6" applyNumberFormat="1" applyFont="1" applyFill="1" applyBorder="1" applyAlignment="1" applyProtection="1">
      <alignment horizontal="center" vertical="center" wrapText="1"/>
      <protection locked="0"/>
    </xf>
    <xf numFmtId="0" fontId="26" fillId="3" borderId="45" xfId="5" applyFont="1" applyFill="1" applyBorder="1" applyAlignment="1" applyProtection="1">
      <alignment vertical="top"/>
      <protection locked="0"/>
    </xf>
    <xf numFmtId="0" fontId="27" fillId="3" borderId="32" xfId="0" applyFont="1" applyFill="1" applyBorder="1" applyAlignment="1" applyProtection="1">
      <alignment vertical="center" textRotation="90" wrapText="1"/>
      <protection locked="0"/>
    </xf>
    <xf numFmtId="0" fontId="26" fillId="0" borderId="32" xfId="5" applyFont="1" applyBorder="1" applyAlignment="1" applyProtection="1">
      <alignment vertical="center"/>
      <protection locked="0"/>
    </xf>
    <xf numFmtId="0" fontId="39" fillId="12" borderId="59" xfId="5" applyFont="1" applyFill="1" applyBorder="1" applyAlignment="1" applyProtection="1">
      <alignment horizontal="center" vertical="center"/>
      <protection locked="0"/>
    </xf>
    <xf numFmtId="0" fontId="39" fillId="12" borderId="60" xfId="5" applyFont="1" applyFill="1" applyBorder="1" applyAlignment="1" applyProtection="1">
      <alignment horizontal="center" vertical="center"/>
      <protection locked="0"/>
    </xf>
    <xf numFmtId="0" fontId="26" fillId="0" borderId="45" xfId="5" applyFont="1" applyBorder="1" applyAlignment="1" applyProtection="1">
      <alignment horizontal="left" vertical="center"/>
      <protection locked="0"/>
    </xf>
    <xf numFmtId="0" fontId="26" fillId="0" borderId="46" xfId="5" applyFont="1" applyBorder="1" applyAlignment="1" applyProtection="1">
      <alignment horizontal="left" vertical="center"/>
      <protection locked="0"/>
    </xf>
    <xf numFmtId="0" fontId="24" fillId="0" borderId="46" xfId="5" applyFont="1" applyBorder="1" applyAlignment="1" applyProtection="1">
      <alignment horizontal="left" vertical="center"/>
      <protection locked="0"/>
    </xf>
    <xf numFmtId="0" fontId="24" fillId="0" borderId="47" xfId="5" applyFont="1" applyBorder="1" applyAlignment="1" applyProtection="1">
      <alignment horizontal="left" vertical="center"/>
      <protection locked="0"/>
    </xf>
    <xf numFmtId="49" fontId="39" fillId="12" borderId="32" xfId="6" applyNumberFormat="1" applyFont="1" applyFill="1" applyBorder="1" applyAlignment="1" applyProtection="1">
      <alignment vertical="center" wrapText="1"/>
      <protection locked="0"/>
    </xf>
    <xf numFmtId="0" fontId="8" fillId="3" borderId="61" xfId="0" applyFont="1" applyFill="1" applyBorder="1" applyAlignment="1" applyProtection="1">
      <alignment vertical="center"/>
      <protection locked="0"/>
    </xf>
    <xf numFmtId="0" fontId="26" fillId="0" borderId="45" xfId="5" applyFont="1" applyBorder="1" applyAlignment="1" applyProtection="1">
      <alignment vertical="top"/>
      <protection locked="0"/>
    </xf>
    <xf numFmtId="0" fontId="26" fillId="0" borderId="46" xfId="5" applyFont="1" applyBorder="1" applyAlignment="1" applyProtection="1">
      <alignment vertical="top" wrapText="1"/>
      <protection locked="0"/>
    </xf>
    <xf numFmtId="0" fontId="26" fillId="0" borderId="47" xfId="5" applyFont="1" applyBorder="1" applyAlignment="1" applyProtection="1">
      <alignment vertical="top" wrapText="1"/>
      <protection locked="0"/>
    </xf>
    <xf numFmtId="0" fontId="16" fillId="0" borderId="45" xfId="5" applyFont="1" applyBorder="1" applyAlignment="1" applyProtection="1">
      <alignment horizontal="left" vertical="center"/>
      <protection locked="0"/>
    </xf>
    <xf numFmtId="0" fontId="20" fillId="0" borderId="32" xfId="7" applyFont="1" applyBorder="1" applyAlignment="1" applyProtection="1">
      <alignment horizontal="center" vertical="center" wrapText="1"/>
      <protection locked="0"/>
    </xf>
    <xf numFmtId="0" fontId="26" fillId="3" borderId="45" xfId="5" applyFont="1" applyFill="1" applyBorder="1" applyAlignment="1" applyProtection="1">
      <alignment vertical="center"/>
      <protection locked="0"/>
    </xf>
    <xf numFmtId="0" fontId="26" fillId="3" borderId="46" xfId="5" applyFont="1" applyFill="1" applyBorder="1" applyAlignment="1" applyProtection="1">
      <alignment vertical="center" wrapText="1"/>
      <protection locked="0"/>
    </xf>
    <xf numFmtId="0" fontId="26" fillId="3" borderId="47" xfId="5" applyFont="1" applyFill="1" applyBorder="1" applyAlignment="1" applyProtection="1">
      <alignment vertical="center" wrapText="1"/>
      <protection locked="0"/>
    </xf>
    <xf numFmtId="0" fontId="26" fillId="3" borderId="32" xfId="7" applyFont="1" applyFill="1" applyBorder="1" applyAlignment="1" applyProtection="1">
      <alignment horizontal="center" vertical="center" wrapText="1"/>
      <protection locked="0"/>
    </xf>
    <xf numFmtId="0" fontId="16" fillId="4" borderId="46" xfId="5" applyFont="1" applyFill="1" applyBorder="1" applyAlignment="1" applyProtection="1">
      <alignment horizontal="left" vertical="center"/>
      <protection locked="0"/>
    </xf>
    <xf numFmtId="0" fontId="19" fillId="4" borderId="46" xfId="5" applyFont="1" applyFill="1" applyBorder="1" applyAlignment="1" applyProtection="1">
      <alignment horizontal="left" vertical="center"/>
      <protection locked="0"/>
    </xf>
    <xf numFmtId="0" fontId="19" fillId="4" borderId="47" xfId="5" applyFont="1" applyFill="1" applyBorder="1" applyAlignment="1" applyProtection="1">
      <alignment horizontal="left" vertical="center"/>
      <protection locked="0"/>
    </xf>
    <xf numFmtId="0" fontId="20" fillId="4" borderId="32" xfId="7" applyFont="1" applyFill="1" applyBorder="1" applyAlignment="1" applyProtection="1">
      <alignment horizontal="center" vertical="center" wrapText="1"/>
      <protection locked="0"/>
    </xf>
    <xf numFmtId="0" fontId="26" fillId="0" borderId="53" xfId="5" applyFont="1" applyBorder="1" applyAlignment="1" applyProtection="1">
      <alignment horizontal="left" vertical="center"/>
      <protection locked="0"/>
    </xf>
    <xf numFmtId="0" fontId="26" fillId="0" borderId="0" xfId="5" applyFont="1" applyAlignment="1" applyProtection="1">
      <alignment horizontal="left" vertical="center"/>
      <protection locked="0"/>
    </xf>
    <xf numFmtId="3" fontId="12" fillId="0" borderId="0" xfId="0" applyNumberFormat="1" applyFont="1" applyAlignment="1" applyProtection="1">
      <alignment horizontal="right" vertical="center"/>
      <protection locked="0"/>
    </xf>
    <xf numFmtId="0" fontId="26" fillId="0" borderId="45" xfId="0" applyFont="1" applyBorder="1" applyAlignment="1" applyProtection="1">
      <alignment horizontal="left" vertical="center"/>
      <protection locked="0"/>
    </xf>
    <xf numFmtId="0" fontId="26" fillId="0" borderId="46" xfId="0" applyFont="1" applyBorder="1" applyAlignment="1" applyProtection="1">
      <alignment horizontal="left" vertical="center"/>
      <protection locked="0"/>
    </xf>
    <xf numFmtId="0" fontId="26" fillId="0" borderId="47" xfId="0" applyFont="1" applyBorder="1" applyAlignment="1" applyProtection="1">
      <alignment horizontal="left" vertical="center"/>
      <protection locked="0"/>
    </xf>
    <xf numFmtId="0" fontId="22" fillId="0" borderId="60" xfId="0" applyFont="1" applyBorder="1" applyAlignment="1" applyProtection="1">
      <alignment horizontal="center" vertical="center"/>
      <protection locked="0"/>
    </xf>
    <xf numFmtId="0" fontId="11" fillId="0" borderId="62" xfId="5" quotePrefix="1" applyFont="1" applyBorder="1" applyAlignment="1" applyProtection="1">
      <alignment horizontal="center" vertical="center"/>
      <protection locked="0"/>
    </xf>
    <xf numFmtId="49" fontId="22" fillId="12" borderId="60" xfId="6" applyNumberFormat="1" applyFont="1" applyFill="1" applyBorder="1" applyAlignment="1" applyProtection="1">
      <alignment horizontal="center" vertical="center"/>
      <protection locked="0"/>
    </xf>
    <xf numFmtId="3" fontId="22" fillId="0" borderId="60" xfId="0" applyNumberFormat="1" applyFont="1" applyBorder="1" applyAlignment="1" applyProtection="1">
      <alignment horizontal="center" vertical="center"/>
      <protection locked="0"/>
    </xf>
    <xf numFmtId="49" fontId="22" fillId="15" borderId="60" xfId="6" applyNumberFormat="1" applyFont="1" applyFill="1" applyBorder="1" applyAlignment="1" applyProtection="1">
      <alignment horizontal="center" vertical="center"/>
      <protection locked="0"/>
    </xf>
    <xf numFmtId="3" fontId="22" fillId="0" borderId="32" xfId="0" applyNumberFormat="1" applyFont="1" applyBorder="1" applyAlignment="1" applyProtection="1">
      <alignment horizontal="center" vertical="center"/>
      <protection locked="0"/>
    </xf>
    <xf numFmtId="49" fontId="22" fillId="15" borderId="32" xfId="6" applyNumberFormat="1" applyFont="1" applyFill="1" applyBorder="1" applyAlignment="1" applyProtection="1">
      <alignment horizontal="center" vertical="center"/>
      <protection locked="0"/>
    </xf>
    <xf numFmtId="0" fontId="33" fillId="16" borderId="50" xfId="0" applyFont="1" applyFill="1" applyBorder="1" applyAlignment="1" applyProtection="1">
      <alignment horizontal="left" vertical="center"/>
      <protection locked="0"/>
    </xf>
    <xf numFmtId="0" fontId="33" fillId="16" borderId="51" xfId="0" applyFont="1" applyFill="1" applyBorder="1" applyAlignment="1" applyProtection="1">
      <alignment horizontal="left" vertical="center"/>
      <protection locked="0"/>
    </xf>
    <xf numFmtId="0" fontId="33" fillId="16" borderId="59" xfId="0" applyFont="1" applyFill="1" applyBorder="1" applyAlignment="1" applyProtection="1">
      <alignment horizontal="center" vertical="center"/>
      <protection locked="0"/>
    </xf>
    <xf numFmtId="0" fontId="33" fillId="16" borderId="32" xfId="0" applyFont="1" applyFill="1" applyBorder="1" applyAlignment="1" applyProtection="1">
      <alignment horizontal="center" vertical="center"/>
      <protection locked="0"/>
    </xf>
    <xf numFmtId="0" fontId="33" fillId="16" borderId="32" xfId="0" applyFont="1" applyFill="1" applyBorder="1" applyAlignment="1" applyProtection="1">
      <alignment vertical="center" textRotation="90"/>
      <protection locked="0"/>
    </xf>
    <xf numFmtId="0" fontId="41" fillId="15" borderId="59" xfId="0" applyFont="1" applyFill="1" applyBorder="1" applyAlignment="1" applyProtection="1">
      <alignment vertical="center"/>
      <protection locked="0"/>
    </xf>
    <xf numFmtId="0" fontId="41" fillId="15" borderId="63" xfId="0" applyFont="1" applyFill="1" applyBorder="1" applyAlignment="1" applyProtection="1">
      <alignment vertical="center"/>
      <protection locked="0"/>
    </xf>
    <xf numFmtId="0" fontId="41" fillId="15" borderId="60" xfId="0" applyFont="1" applyFill="1" applyBorder="1" applyAlignment="1" applyProtection="1">
      <alignment vertical="center"/>
      <protection locked="0"/>
    </xf>
    <xf numFmtId="0" fontId="22" fillId="17" borderId="32" xfId="0" applyFont="1" applyFill="1" applyBorder="1" applyAlignment="1" applyProtection="1">
      <alignment horizontal="center" vertical="center"/>
      <protection locked="0"/>
    </xf>
    <xf numFmtId="0" fontId="22" fillId="12" borderId="32" xfId="0" applyFont="1" applyFill="1" applyBorder="1" applyAlignment="1" applyProtection="1">
      <alignment vertical="center"/>
      <protection locked="0"/>
    </xf>
    <xf numFmtId="0" fontId="44" fillId="12" borderId="32" xfId="0" applyFont="1" applyFill="1" applyBorder="1" applyAlignment="1" applyProtection="1">
      <alignment horizontal="center" vertical="center"/>
      <protection locked="0"/>
    </xf>
    <xf numFmtId="0" fontId="33" fillId="2" borderId="32" xfId="0" applyFont="1" applyFill="1" applyBorder="1" applyAlignment="1" applyProtection="1">
      <alignment horizontal="center" vertical="center"/>
      <protection locked="0"/>
    </xf>
    <xf numFmtId="0" fontId="26" fillId="12" borderId="32" xfId="0" applyFont="1" applyFill="1" applyBorder="1" applyAlignment="1" applyProtection="1">
      <alignment horizontal="center" vertical="center"/>
      <protection locked="0"/>
    </xf>
    <xf numFmtId="0" fontId="2" fillId="12" borderId="32" xfId="0" applyFont="1" applyFill="1" applyBorder="1" applyAlignment="1" applyProtection="1">
      <alignment horizontal="center" vertical="center"/>
      <protection locked="0"/>
    </xf>
    <xf numFmtId="0" fontId="4" fillId="12" borderId="59" xfId="0" applyFont="1" applyFill="1" applyBorder="1" applyAlignment="1" applyProtection="1">
      <alignment vertical="center"/>
      <protection locked="0"/>
    </xf>
    <xf numFmtId="0" fontId="4" fillId="12" borderId="63" xfId="0" applyFont="1" applyFill="1" applyBorder="1" applyAlignment="1" applyProtection="1">
      <alignment vertical="center"/>
      <protection locked="0"/>
    </xf>
    <xf numFmtId="0" fontId="4" fillId="12" borderId="60" xfId="0" applyFont="1" applyFill="1" applyBorder="1" applyAlignment="1" applyProtection="1">
      <alignment vertical="center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45" fillId="12" borderId="32" xfId="0" applyFont="1" applyFill="1" applyBorder="1" applyAlignment="1" applyProtection="1">
      <alignment vertical="center"/>
      <protection locked="0"/>
    </xf>
    <xf numFmtId="0" fontId="3" fillId="12" borderId="32" xfId="0" applyFont="1" applyFill="1" applyBorder="1" applyAlignment="1" applyProtection="1">
      <alignment vertical="center"/>
      <protection locked="0"/>
    </xf>
    <xf numFmtId="0" fontId="21" fillId="12" borderId="32" xfId="0" applyFont="1" applyFill="1" applyBorder="1" applyAlignment="1" applyProtection="1">
      <alignment vertical="center"/>
      <protection locked="0"/>
    </xf>
    <xf numFmtId="0" fontId="33" fillId="12" borderId="32" xfId="0" applyFont="1" applyFill="1" applyBorder="1" applyAlignment="1" applyProtection="1">
      <alignment vertical="center"/>
      <protection locked="0"/>
    </xf>
    <xf numFmtId="0" fontId="2" fillId="12" borderId="32" xfId="0" applyFont="1" applyFill="1" applyBorder="1" applyAlignment="1" applyProtection="1">
      <alignment vertical="center"/>
      <protection locked="0"/>
    </xf>
    <xf numFmtId="0" fontId="42" fillId="12" borderId="32" xfId="0" applyFont="1" applyFill="1" applyBorder="1" applyAlignment="1" applyProtection="1">
      <alignment vertical="center"/>
      <protection locked="0"/>
    </xf>
    <xf numFmtId="49" fontId="33" fillId="2" borderId="32" xfId="6" applyNumberFormat="1" applyFont="1" applyFill="1" applyBorder="1" applyAlignment="1" applyProtection="1">
      <alignment horizontal="center" vertical="center" wrapText="1"/>
      <protection locked="0"/>
    </xf>
    <xf numFmtId="0" fontId="33" fillId="2" borderId="45" xfId="0" applyFont="1" applyFill="1" applyBorder="1" applyAlignment="1" applyProtection="1">
      <alignment vertical="center"/>
      <protection locked="0"/>
    </xf>
    <xf numFmtId="0" fontId="33" fillId="2" borderId="46" xfId="0" applyFont="1" applyFill="1" applyBorder="1" applyAlignment="1" applyProtection="1">
      <alignment vertical="center"/>
      <protection locked="0"/>
    </xf>
    <xf numFmtId="0" fontId="33" fillId="2" borderId="47" xfId="0" applyFont="1" applyFill="1" applyBorder="1" applyAlignment="1" applyProtection="1">
      <alignment vertical="center"/>
      <protection locked="0"/>
    </xf>
    <xf numFmtId="0" fontId="26" fillId="3" borderId="46" xfId="0" applyFont="1" applyFill="1" applyBorder="1" applyAlignment="1" applyProtection="1">
      <alignment horizontal="left" vertical="center"/>
      <protection locked="0"/>
    </xf>
    <xf numFmtId="0" fontId="26" fillId="3" borderId="47" xfId="0" applyFont="1" applyFill="1" applyBorder="1" applyAlignment="1" applyProtection="1">
      <alignment horizontal="left" vertical="center"/>
      <protection locked="0"/>
    </xf>
    <xf numFmtId="0" fontId="22" fillId="3" borderId="44" xfId="5" quotePrefix="1" applyFont="1" applyFill="1" applyBorder="1" applyAlignment="1" applyProtection="1">
      <alignment horizontal="center" vertical="center"/>
      <protection locked="0"/>
    </xf>
    <xf numFmtId="0" fontId="14" fillId="12" borderId="59" xfId="0" applyFont="1" applyFill="1" applyBorder="1" applyAlignment="1" applyProtection="1">
      <alignment vertical="center"/>
      <protection locked="0"/>
    </xf>
    <xf numFmtId="0" fontId="14" fillId="12" borderId="63" xfId="0" applyFont="1" applyFill="1" applyBorder="1" applyAlignment="1" applyProtection="1">
      <alignment vertical="center"/>
      <protection locked="0"/>
    </xf>
    <xf numFmtId="0" fontId="14" fillId="12" borderId="60" xfId="0" applyFont="1" applyFill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4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6" fillId="0" borderId="46" xfId="0" applyFont="1" applyBorder="1" applyAlignment="1" applyProtection="1">
      <alignment vertical="center" wrapText="1"/>
      <protection locked="0"/>
    </xf>
    <xf numFmtId="0" fontId="26" fillId="0" borderId="47" xfId="0" applyFont="1" applyBorder="1" applyAlignment="1" applyProtection="1">
      <alignment vertical="center" wrapText="1"/>
      <protection locked="0"/>
    </xf>
    <xf numFmtId="0" fontId="16" fillId="4" borderId="45" xfId="0" applyFont="1" applyFill="1" applyBorder="1"/>
    <xf numFmtId="0" fontId="26" fillId="4" borderId="46" xfId="0" applyFont="1" applyFill="1" applyBorder="1" applyAlignment="1" applyProtection="1">
      <alignment horizontal="left" vertical="center"/>
      <protection locked="0"/>
    </xf>
    <xf numFmtId="0" fontId="26" fillId="4" borderId="47" xfId="0" applyFont="1" applyFill="1" applyBorder="1" applyAlignment="1" applyProtection="1">
      <alignment horizontal="left" vertical="center"/>
      <protection locked="0"/>
    </xf>
    <xf numFmtId="0" fontId="20" fillId="4" borderId="32" xfId="0" applyFont="1" applyFill="1" applyBorder="1" applyAlignment="1" applyProtection="1">
      <alignment horizontal="center" vertical="center"/>
      <protection locked="0"/>
    </xf>
    <xf numFmtId="0" fontId="20" fillId="4" borderId="44" xfId="5" quotePrefix="1" applyFont="1" applyFill="1" applyBorder="1" applyAlignment="1" applyProtection="1">
      <alignment horizontal="center" vertical="center"/>
      <protection locked="0"/>
    </xf>
    <xf numFmtId="0" fontId="22" fillId="18" borderId="32" xfId="0" applyFont="1" applyFill="1" applyBorder="1" applyAlignment="1" applyProtection="1">
      <alignment horizontal="center" vertical="center"/>
      <protection locked="0"/>
    </xf>
    <xf numFmtId="49" fontId="22" fillId="12" borderId="32" xfId="6" applyNumberFormat="1" applyFont="1" applyFill="1" applyBorder="1" applyAlignment="1" applyProtection="1">
      <alignment vertical="center" wrapText="1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11" fillId="0" borderId="59" xfId="5" quotePrefix="1" applyFont="1" applyBorder="1" applyAlignment="1" applyProtection="1">
      <alignment horizontal="center" vertical="center"/>
      <protection locked="0"/>
    </xf>
    <xf numFmtId="0" fontId="20" fillId="0" borderId="62" xfId="5" quotePrefix="1" applyFont="1" applyBorder="1" applyAlignment="1" applyProtection="1">
      <alignment horizontal="center" vertical="center"/>
      <protection locked="0"/>
    </xf>
    <xf numFmtId="49" fontId="22" fillId="3" borderId="32" xfId="6" quotePrefix="1" applyNumberFormat="1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Alignment="1">
      <alignment horizontal="left" vertical="top"/>
    </xf>
    <xf numFmtId="0" fontId="26" fillId="5" borderId="0" xfId="0" applyFont="1" applyFill="1" applyAlignment="1">
      <alignment horizontal="left" vertical="top"/>
    </xf>
    <xf numFmtId="0" fontId="20" fillId="4" borderId="32" xfId="5" applyFont="1" applyFill="1" applyBorder="1" applyAlignment="1" applyProtection="1">
      <alignment horizontal="center" vertical="center"/>
      <protection locked="0"/>
    </xf>
    <xf numFmtId="49" fontId="22" fillId="12" borderId="32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65" xfId="5" applyFont="1" applyBorder="1" applyAlignment="1" applyProtection="1">
      <alignment horizontal="center" vertical="center"/>
      <protection locked="0"/>
    </xf>
    <xf numFmtId="0" fontId="8" fillId="3" borderId="65" xfId="0" applyFont="1" applyFill="1" applyBorder="1" applyProtection="1">
      <protection locked="0"/>
    </xf>
    <xf numFmtId="0" fontId="12" fillId="3" borderId="65" xfId="5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3" fontId="11" fillId="3" borderId="14" xfId="5" applyNumberFormat="1" applyFont="1" applyFill="1" applyBorder="1" applyAlignment="1" applyProtection="1">
      <alignment horizontal="right" vertical="center" wrapText="1"/>
      <protection locked="0"/>
    </xf>
    <xf numFmtId="0" fontId="8" fillId="0" borderId="14" xfId="0" applyFont="1" applyBorder="1"/>
    <xf numFmtId="3" fontId="13" fillId="3" borderId="14" xfId="5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>
      <alignment horizontal="left" wrapText="1"/>
    </xf>
    <xf numFmtId="0" fontId="16" fillId="4" borderId="18" xfId="0" applyFont="1" applyFill="1" applyBorder="1" applyAlignment="1">
      <alignment horizontal="left" wrapText="1"/>
    </xf>
    <xf numFmtId="0" fontId="16" fillId="4" borderId="19" xfId="0" applyFont="1" applyFill="1" applyBorder="1" applyAlignment="1">
      <alignment horizontal="left" wrapText="1"/>
    </xf>
    <xf numFmtId="3" fontId="19" fillId="4" borderId="14" xfId="5" applyNumberFormat="1" applyFont="1" applyFill="1" applyBorder="1" applyAlignment="1" applyProtection="1">
      <alignment horizontal="center" vertical="center"/>
      <protection locked="0"/>
    </xf>
    <xf numFmtId="3" fontId="47" fillId="3" borderId="17" xfId="5" applyNumberFormat="1" applyFont="1" applyFill="1" applyBorder="1" applyAlignment="1" applyProtection="1">
      <alignment horizontal="center" vertical="center" wrapText="1"/>
      <protection locked="0"/>
    </xf>
    <xf numFmtId="3" fontId="47" fillId="3" borderId="18" xfId="5" applyNumberFormat="1" applyFont="1" applyFill="1" applyBorder="1" applyAlignment="1" applyProtection="1">
      <alignment horizontal="center" vertical="center" wrapText="1"/>
      <protection locked="0"/>
    </xf>
    <xf numFmtId="3" fontId="47" fillId="3" borderId="19" xfId="5" applyNumberFormat="1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>
      <alignment vertical="top" wrapText="1"/>
    </xf>
    <xf numFmtId="0" fontId="16" fillId="4" borderId="14" xfId="0" applyFont="1" applyFill="1" applyBorder="1" applyAlignment="1">
      <alignment vertical="top"/>
    </xf>
    <xf numFmtId="3" fontId="11" fillId="4" borderId="14" xfId="5" applyNumberFormat="1" applyFont="1" applyFill="1" applyBorder="1" applyAlignment="1" applyProtection="1">
      <alignment horizontal="right" vertical="center" wrapText="1"/>
      <protection locked="0"/>
    </xf>
    <xf numFmtId="0" fontId="19" fillId="4" borderId="17" xfId="0" applyFont="1" applyFill="1" applyBorder="1" applyAlignment="1">
      <alignment horizontal="left" vertical="top" wrapText="1"/>
    </xf>
    <xf numFmtId="0" fontId="19" fillId="4" borderId="18" xfId="0" applyFont="1" applyFill="1" applyBorder="1" applyAlignment="1">
      <alignment horizontal="left" vertical="top" wrapText="1"/>
    </xf>
    <xf numFmtId="0" fontId="19" fillId="4" borderId="19" xfId="0" applyFont="1" applyFill="1" applyBorder="1" applyAlignment="1">
      <alignment horizontal="left" vertical="top" wrapText="1"/>
    </xf>
    <xf numFmtId="0" fontId="12" fillId="3" borderId="15" xfId="5" applyFont="1" applyFill="1" applyBorder="1" applyAlignment="1" applyProtection="1">
      <alignment horizontal="center" vertical="center"/>
      <protection locked="0"/>
    </xf>
    <xf numFmtId="0" fontId="12" fillId="3" borderId="16" xfId="5" applyFont="1" applyFill="1" applyBorder="1" applyAlignment="1" applyProtection="1">
      <alignment horizontal="center" vertical="center"/>
      <protection locked="0"/>
    </xf>
    <xf numFmtId="0" fontId="12" fillId="3" borderId="20" xfId="5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wrapText="1"/>
    </xf>
    <xf numFmtId="3" fontId="47" fillId="3" borderId="14" xfId="5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>
      <alignment horizontal="left" vertical="top" wrapText="1"/>
    </xf>
    <xf numFmtId="0" fontId="16" fillId="4" borderId="18" xfId="0" applyFont="1" applyFill="1" applyBorder="1" applyAlignment="1">
      <alignment horizontal="left" vertical="top" wrapText="1"/>
    </xf>
    <xf numFmtId="0" fontId="16" fillId="4" borderId="19" xfId="0" applyFont="1" applyFill="1" applyBorder="1" applyAlignment="1">
      <alignment horizontal="left" vertical="top" wrapText="1"/>
    </xf>
    <xf numFmtId="0" fontId="11" fillId="3" borderId="14" xfId="5" applyFont="1" applyFill="1" applyBorder="1" applyAlignment="1" applyProtection="1">
      <alignment horizontal="right" vertical="center" wrapText="1"/>
      <protection locked="0"/>
    </xf>
    <xf numFmtId="3" fontId="19" fillId="0" borderId="14" xfId="5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3" fontId="13" fillId="4" borderId="14" xfId="5" applyNumberFormat="1" applyFont="1" applyFill="1" applyBorder="1" applyAlignment="1" applyProtection="1">
      <alignment horizontal="center" vertical="center"/>
      <protection locked="0"/>
    </xf>
    <xf numFmtId="3" fontId="13" fillId="0" borderId="14" xfId="5" applyNumberFormat="1" applyFont="1" applyBorder="1" applyAlignment="1" applyProtection="1">
      <alignment horizontal="right" vertical="center" wrapText="1"/>
      <protection locked="0"/>
    </xf>
    <xf numFmtId="0" fontId="16" fillId="4" borderId="17" xfId="0" applyFont="1" applyFill="1" applyBorder="1" applyAlignment="1">
      <alignment horizontal="left"/>
    </xf>
    <xf numFmtId="0" fontId="16" fillId="4" borderId="18" xfId="0" applyFont="1" applyFill="1" applyBorder="1" applyAlignment="1">
      <alignment horizontal="left"/>
    </xf>
    <xf numFmtId="0" fontId="16" fillId="4" borderId="19" xfId="0" applyFont="1" applyFill="1" applyBorder="1" applyAlignment="1">
      <alignment horizontal="left"/>
    </xf>
    <xf numFmtId="0" fontId="11" fillId="4" borderId="14" xfId="5" applyFont="1" applyFill="1" applyBorder="1" applyAlignment="1" applyProtection="1">
      <alignment horizontal="right" vertical="center" wrapText="1"/>
      <protection locked="0"/>
    </xf>
    <xf numFmtId="3" fontId="21" fillId="3" borderId="17" xfId="5" applyNumberFormat="1" applyFont="1" applyFill="1" applyBorder="1" applyAlignment="1" applyProtection="1">
      <alignment horizontal="right" vertical="center" wrapText="1"/>
      <protection locked="0"/>
    </xf>
    <xf numFmtId="3" fontId="21" fillId="3" borderId="18" xfId="5" applyNumberFormat="1" applyFont="1" applyFill="1" applyBorder="1" applyAlignment="1" applyProtection="1">
      <alignment horizontal="right" vertical="center" wrapText="1"/>
      <protection locked="0"/>
    </xf>
    <xf numFmtId="3" fontId="21" fillId="3" borderId="19" xfId="5" applyNumberFormat="1" applyFont="1" applyFill="1" applyBorder="1" applyAlignment="1" applyProtection="1">
      <alignment horizontal="right" vertical="center" wrapText="1"/>
      <protection locked="0"/>
    </xf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3" fontId="16" fillId="3" borderId="17" xfId="5" applyNumberFormat="1" applyFont="1" applyFill="1" applyBorder="1" applyAlignment="1" applyProtection="1">
      <alignment horizontal="right" vertical="center" wrapText="1"/>
      <protection locked="0"/>
    </xf>
    <xf numFmtId="3" fontId="16" fillId="3" borderId="18" xfId="5" applyNumberFormat="1" applyFont="1" applyFill="1" applyBorder="1" applyAlignment="1" applyProtection="1">
      <alignment horizontal="right" vertical="center" wrapText="1"/>
      <protection locked="0"/>
    </xf>
    <xf numFmtId="3" fontId="16" fillId="3" borderId="19" xfId="5" applyNumberFormat="1" applyFont="1" applyFill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3" fontId="13" fillId="0" borderId="17" xfId="5" applyNumberFormat="1" applyFont="1" applyBorder="1" applyAlignment="1" applyProtection="1">
      <alignment horizontal="center" vertical="center" wrapText="1"/>
      <protection locked="0"/>
    </xf>
    <xf numFmtId="3" fontId="13" fillId="0" borderId="18" xfId="5" applyNumberFormat="1" applyFont="1" applyBorder="1" applyAlignment="1" applyProtection="1">
      <alignment horizontal="center" vertical="center" wrapText="1"/>
      <protection locked="0"/>
    </xf>
    <xf numFmtId="3" fontId="13" fillId="0" borderId="19" xfId="5" applyNumberFormat="1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3" fontId="12" fillId="0" borderId="17" xfId="5" applyNumberFormat="1" applyFont="1" applyBorder="1" applyAlignment="1" applyProtection="1">
      <alignment horizontal="center" vertical="center" wrapText="1"/>
      <protection locked="0"/>
    </xf>
    <xf numFmtId="3" fontId="12" fillId="0" borderId="18" xfId="5" applyNumberFormat="1" applyFont="1" applyBorder="1" applyAlignment="1" applyProtection="1">
      <alignment horizontal="center" vertical="center" wrapText="1"/>
      <protection locked="0"/>
    </xf>
    <xf numFmtId="3" fontId="12" fillId="0" borderId="19" xfId="5" applyNumberFormat="1" applyFont="1" applyBorder="1" applyAlignment="1" applyProtection="1">
      <alignment horizontal="center" vertical="center" wrapText="1"/>
      <protection locked="0"/>
    </xf>
    <xf numFmtId="3" fontId="20" fillId="3" borderId="17" xfId="5" applyNumberFormat="1" applyFont="1" applyFill="1" applyBorder="1" applyAlignment="1" applyProtection="1">
      <alignment horizontal="right" vertical="center" wrapText="1"/>
      <protection locked="0"/>
    </xf>
    <xf numFmtId="3" fontId="20" fillId="3" borderId="18" xfId="5" applyNumberFormat="1" applyFont="1" applyFill="1" applyBorder="1" applyAlignment="1" applyProtection="1">
      <alignment horizontal="right" vertical="center" wrapText="1"/>
      <protection locked="0"/>
    </xf>
    <xf numFmtId="3" fontId="20" fillId="3" borderId="19" xfId="5" applyNumberFormat="1" applyFont="1" applyFill="1" applyBorder="1" applyAlignment="1" applyProtection="1">
      <alignment horizontal="right" vertical="center" wrapText="1"/>
      <protection locked="0"/>
    </xf>
    <xf numFmtId="0" fontId="8" fillId="5" borderId="17" xfId="0" applyFont="1" applyFill="1" applyBorder="1" applyAlignment="1">
      <alignment horizontal="left" vertical="top" wrapText="1"/>
    </xf>
    <xf numFmtId="0" fontId="8" fillId="5" borderId="18" xfId="0" applyFont="1" applyFill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top" wrapText="1"/>
    </xf>
    <xf numFmtId="3" fontId="20" fillId="5" borderId="17" xfId="5" applyNumberFormat="1" applyFont="1" applyFill="1" applyBorder="1" applyAlignment="1" applyProtection="1">
      <alignment horizontal="right" vertical="center" wrapText="1"/>
      <protection locked="0"/>
    </xf>
    <xf numFmtId="3" fontId="20" fillId="5" borderId="18" xfId="5" applyNumberFormat="1" applyFont="1" applyFill="1" applyBorder="1" applyAlignment="1" applyProtection="1">
      <alignment horizontal="right" vertical="center" wrapText="1"/>
      <protection locked="0"/>
    </xf>
    <xf numFmtId="3" fontId="20" fillId="5" borderId="19" xfId="5" applyNumberFormat="1" applyFont="1" applyFill="1" applyBorder="1" applyAlignment="1" applyProtection="1">
      <alignment horizontal="right" vertical="center" wrapText="1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18" xfId="0" applyFont="1" applyFill="1" applyBorder="1" applyAlignment="1" applyProtection="1">
      <alignment horizontal="left"/>
      <protection locked="0"/>
    </xf>
    <xf numFmtId="0" fontId="8" fillId="5" borderId="19" xfId="0" applyFont="1" applyFill="1" applyBorder="1" applyAlignment="1" applyProtection="1">
      <alignment horizontal="left"/>
      <protection locked="0"/>
    </xf>
    <xf numFmtId="0" fontId="8" fillId="0" borderId="17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3" fontId="20" fillId="3" borderId="17" xfId="5" applyNumberFormat="1" applyFont="1" applyFill="1" applyBorder="1" applyAlignment="1" applyProtection="1">
      <alignment horizontal="right" vertical="top" wrapText="1"/>
      <protection locked="0"/>
    </xf>
    <xf numFmtId="3" fontId="20" fillId="3" borderId="18" xfId="5" applyNumberFormat="1" applyFont="1" applyFill="1" applyBorder="1" applyAlignment="1" applyProtection="1">
      <alignment horizontal="right" vertical="top" wrapText="1"/>
      <protection locked="0"/>
    </xf>
    <xf numFmtId="3" fontId="20" fillId="3" borderId="19" xfId="5" applyNumberFormat="1" applyFont="1" applyFill="1" applyBorder="1" applyAlignment="1" applyProtection="1">
      <alignment horizontal="right" vertical="top" wrapText="1"/>
      <protection locked="0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21" fillId="0" borderId="17" xfId="0" applyFont="1" applyBorder="1"/>
    <xf numFmtId="0" fontId="21" fillId="0" borderId="18" xfId="0" applyFont="1" applyBorder="1"/>
    <xf numFmtId="0" fontId="21" fillId="0" borderId="19" xfId="0" applyFont="1" applyBorder="1"/>
    <xf numFmtId="0" fontId="13" fillId="0" borderId="14" xfId="5" applyFont="1" applyBorder="1" applyAlignment="1" applyProtection="1">
      <alignment horizontal="right" vertical="center" wrapText="1"/>
      <protection locked="0"/>
    </xf>
    <xf numFmtId="0" fontId="8" fillId="5" borderId="17" xfId="0" applyFont="1" applyFill="1" applyBorder="1" applyAlignment="1" applyProtection="1">
      <alignment horizontal="left" vertical="top" wrapText="1"/>
      <protection locked="0"/>
    </xf>
    <xf numFmtId="0" fontId="8" fillId="5" borderId="18" xfId="0" applyFont="1" applyFill="1" applyBorder="1" applyAlignment="1" applyProtection="1">
      <alignment horizontal="left" vertical="top" wrapText="1"/>
      <protection locked="0"/>
    </xf>
    <xf numFmtId="0" fontId="8" fillId="5" borderId="19" xfId="0" applyFont="1" applyFill="1" applyBorder="1" applyAlignment="1" applyProtection="1">
      <alignment horizontal="left" vertical="top" wrapText="1"/>
      <protection locked="0"/>
    </xf>
    <xf numFmtId="3" fontId="23" fillId="0" borderId="14" xfId="5" applyNumberFormat="1" applyFont="1" applyBorder="1" applyAlignment="1" applyProtection="1">
      <alignment horizontal="right" vertical="center" wrapText="1"/>
      <protection locked="0"/>
    </xf>
    <xf numFmtId="166" fontId="22" fillId="0" borderId="14" xfId="5" applyNumberFormat="1" applyFont="1" applyBorder="1" applyAlignment="1" applyProtection="1">
      <alignment horizontal="center" vertical="center" wrapText="1"/>
      <protection locked="0"/>
    </xf>
    <xf numFmtId="3" fontId="17" fillId="3" borderId="17" xfId="5" applyNumberFormat="1" applyFont="1" applyFill="1" applyBorder="1" applyAlignment="1" applyProtection="1">
      <alignment horizontal="right" vertical="center" wrapText="1"/>
      <protection locked="0"/>
    </xf>
    <xf numFmtId="3" fontId="17" fillId="3" borderId="18" xfId="5" applyNumberFormat="1" applyFont="1" applyFill="1" applyBorder="1" applyAlignment="1" applyProtection="1">
      <alignment horizontal="right" vertical="center" wrapText="1"/>
      <protection locked="0"/>
    </xf>
    <xf numFmtId="3" fontId="17" fillId="3" borderId="19" xfId="5" applyNumberFormat="1" applyFont="1" applyFill="1" applyBorder="1" applyAlignment="1" applyProtection="1">
      <alignment horizontal="right" vertical="center" wrapText="1"/>
      <protection locked="0"/>
    </xf>
    <xf numFmtId="0" fontId="12" fillId="0" borderId="17" xfId="5" applyFont="1" applyBorder="1" applyAlignment="1" applyProtection="1">
      <alignment horizontal="center" vertical="center"/>
      <protection locked="0"/>
    </xf>
    <xf numFmtId="0" fontId="12" fillId="0" borderId="18" xfId="5" applyFont="1" applyBorder="1" applyAlignment="1" applyProtection="1">
      <alignment horizontal="center" vertical="center"/>
      <protection locked="0"/>
    </xf>
    <xf numFmtId="0" fontId="12" fillId="0" borderId="19" xfId="5" applyFont="1" applyBorder="1" applyAlignment="1" applyProtection="1">
      <alignment horizontal="center" vertical="center"/>
      <protection locked="0"/>
    </xf>
    <xf numFmtId="0" fontId="12" fillId="0" borderId="17" xfId="5" applyFont="1" applyBorder="1" applyAlignment="1" applyProtection="1">
      <alignment horizontal="center" vertical="center" wrapText="1"/>
      <protection locked="0"/>
    </xf>
    <xf numFmtId="0" fontId="12" fillId="0" borderId="18" xfId="5" applyFont="1" applyBorder="1" applyAlignment="1" applyProtection="1">
      <alignment horizontal="center" vertical="center" wrapText="1"/>
      <protection locked="0"/>
    </xf>
    <xf numFmtId="0" fontId="12" fillId="0" borderId="19" xfId="5" applyFont="1" applyBorder="1" applyAlignment="1" applyProtection="1">
      <alignment horizontal="center" vertical="center" wrapText="1"/>
      <protection locked="0"/>
    </xf>
    <xf numFmtId="3" fontId="23" fillId="3" borderId="17" xfId="5" applyNumberFormat="1" applyFont="1" applyFill="1" applyBorder="1" applyAlignment="1" applyProtection="1">
      <alignment horizontal="right" vertical="center" wrapText="1"/>
      <protection locked="0"/>
    </xf>
    <xf numFmtId="3" fontId="23" fillId="3" borderId="18" xfId="5" applyNumberFormat="1" applyFont="1" applyFill="1" applyBorder="1" applyAlignment="1" applyProtection="1">
      <alignment horizontal="right" vertical="center" wrapText="1"/>
      <protection locked="0"/>
    </xf>
    <xf numFmtId="3" fontId="23" fillId="3" borderId="19" xfId="5" applyNumberFormat="1" applyFont="1" applyFill="1" applyBorder="1" applyAlignment="1" applyProtection="1">
      <alignment horizontal="right" vertical="center" wrapText="1"/>
      <protection locked="0"/>
    </xf>
    <xf numFmtId="3" fontId="19" fillId="4" borderId="17" xfId="5" applyNumberFormat="1" applyFont="1" applyFill="1" applyBorder="1" applyAlignment="1" applyProtection="1">
      <alignment horizontal="center" vertical="center" wrapText="1"/>
      <protection locked="0"/>
    </xf>
    <xf numFmtId="3" fontId="19" fillId="4" borderId="18" xfId="5" applyNumberFormat="1" applyFont="1" applyFill="1" applyBorder="1" applyAlignment="1" applyProtection="1">
      <alignment horizontal="center" vertical="center" wrapText="1"/>
      <protection locked="0"/>
    </xf>
    <xf numFmtId="3" fontId="19" fillId="4" borderId="19" xfId="5" applyNumberFormat="1" applyFont="1" applyFill="1" applyBorder="1" applyAlignment="1" applyProtection="1">
      <alignment horizontal="center" vertical="center" wrapText="1"/>
      <protection locked="0"/>
    </xf>
    <xf numFmtId="3" fontId="17" fillId="4" borderId="17" xfId="5" applyNumberFormat="1" applyFont="1" applyFill="1" applyBorder="1" applyAlignment="1" applyProtection="1">
      <alignment horizontal="right" vertical="center" wrapText="1"/>
      <protection locked="0"/>
    </xf>
    <xf numFmtId="3" fontId="17" fillId="4" borderId="18" xfId="5" applyNumberFormat="1" applyFont="1" applyFill="1" applyBorder="1" applyAlignment="1" applyProtection="1">
      <alignment horizontal="right" vertical="center" wrapText="1"/>
      <protection locked="0"/>
    </xf>
    <xf numFmtId="3" fontId="17" fillId="4" borderId="19" xfId="5" applyNumberFormat="1" applyFont="1" applyFill="1" applyBorder="1" applyAlignment="1" applyProtection="1">
      <alignment horizontal="right" vertical="center" wrapText="1"/>
      <protection locked="0"/>
    </xf>
    <xf numFmtId="0" fontId="16" fillId="4" borderId="17" xfId="0" applyFont="1" applyFill="1" applyBorder="1"/>
    <xf numFmtId="0" fontId="16" fillId="4" borderId="18" xfId="0" applyFont="1" applyFill="1" applyBorder="1"/>
    <xf numFmtId="0" fontId="16" fillId="4" borderId="19" xfId="0" applyFont="1" applyFill="1" applyBorder="1"/>
    <xf numFmtId="0" fontId="13" fillId="0" borderId="17" xfId="5" applyFont="1" applyBorder="1" applyAlignment="1" applyProtection="1">
      <alignment horizontal="center" vertical="center"/>
      <protection locked="0"/>
    </xf>
    <xf numFmtId="0" fontId="13" fillId="0" borderId="18" xfId="5" applyFont="1" applyBorder="1" applyAlignment="1" applyProtection="1">
      <alignment horizontal="center" vertical="center"/>
      <protection locked="0"/>
    </xf>
    <xf numFmtId="0" fontId="13" fillId="0" borderId="19" xfId="5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3" fontId="47" fillId="0" borderId="17" xfId="5" applyNumberFormat="1" applyFont="1" applyBorder="1" applyAlignment="1" applyProtection="1">
      <alignment horizontal="center" vertical="center" wrapText="1"/>
      <protection locked="0"/>
    </xf>
    <xf numFmtId="3" fontId="47" fillId="0" borderId="18" xfId="5" applyNumberFormat="1" applyFont="1" applyBorder="1" applyAlignment="1" applyProtection="1">
      <alignment horizontal="center" vertical="center" wrapText="1"/>
      <protection locked="0"/>
    </xf>
    <xf numFmtId="3" fontId="47" fillId="0" borderId="19" xfId="5" applyNumberFormat="1" applyFont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>
      <alignment wrapText="1"/>
    </xf>
    <xf numFmtId="0" fontId="24" fillId="6" borderId="17" xfId="5" applyFont="1" applyFill="1" applyBorder="1" applyAlignment="1" applyProtection="1">
      <alignment horizontal="center" vertical="center" wrapText="1"/>
      <protection locked="0"/>
    </xf>
    <xf numFmtId="0" fontId="24" fillId="6" borderId="18" xfId="5" applyFont="1" applyFill="1" applyBorder="1" applyAlignment="1" applyProtection="1">
      <alignment horizontal="center" vertical="center" wrapText="1"/>
      <protection locked="0"/>
    </xf>
    <xf numFmtId="0" fontId="24" fillId="6" borderId="19" xfId="5" applyFont="1" applyFill="1" applyBorder="1" applyAlignment="1" applyProtection="1">
      <alignment horizontal="center" vertical="center" wrapText="1"/>
      <protection locked="0"/>
    </xf>
    <xf numFmtId="0" fontId="17" fillId="3" borderId="17" xfId="5" applyFont="1" applyFill="1" applyBorder="1" applyAlignment="1" applyProtection="1">
      <alignment horizontal="right"/>
      <protection locked="0"/>
    </xf>
    <xf numFmtId="0" fontId="17" fillId="3" borderId="18" xfId="5" applyFont="1" applyFill="1" applyBorder="1" applyAlignment="1" applyProtection="1">
      <alignment horizontal="right"/>
      <protection locked="0"/>
    </xf>
    <xf numFmtId="0" fontId="17" fillId="3" borderId="19" xfId="5" applyFont="1" applyFill="1" applyBorder="1" applyAlignment="1" applyProtection="1">
      <alignment horizontal="right"/>
      <protection locked="0"/>
    </xf>
    <xf numFmtId="0" fontId="24" fillId="4" borderId="17" xfId="5" applyFont="1" applyFill="1" applyBorder="1" applyAlignment="1" applyProtection="1">
      <alignment horizontal="center" vertical="center" wrapText="1"/>
      <protection locked="0"/>
    </xf>
    <xf numFmtId="0" fontId="24" fillId="4" borderId="18" xfId="5" applyFont="1" applyFill="1" applyBorder="1" applyAlignment="1" applyProtection="1">
      <alignment horizontal="center" vertical="center" wrapText="1"/>
      <protection locked="0"/>
    </xf>
    <xf numFmtId="0" fontId="24" fillId="4" borderId="19" xfId="5" applyFont="1" applyFill="1" applyBorder="1" applyAlignment="1" applyProtection="1">
      <alignment horizontal="center" vertical="center" wrapText="1"/>
      <protection locked="0"/>
    </xf>
    <xf numFmtId="0" fontId="13" fillId="0" borderId="17" xfId="5" applyFont="1" applyBorder="1" applyAlignment="1" applyProtection="1">
      <alignment horizontal="center" vertical="center" wrapText="1"/>
      <protection locked="0"/>
    </xf>
    <xf numFmtId="0" fontId="13" fillId="0" borderId="18" xfId="5" applyFont="1" applyBorder="1" applyAlignment="1" applyProtection="1">
      <alignment horizontal="center" vertical="center" wrapText="1"/>
      <protection locked="0"/>
    </xf>
    <xf numFmtId="0" fontId="13" fillId="0" borderId="19" xfId="5" applyFont="1" applyBorder="1" applyAlignment="1" applyProtection="1">
      <alignment horizontal="center" vertical="center" wrapText="1"/>
      <protection locked="0"/>
    </xf>
    <xf numFmtId="0" fontId="18" fillId="3" borderId="17" xfId="5" applyFont="1" applyFill="1" applyBorder="1" applyAlignment="1" applyProtection="1">
      <alignment horizontal="center" vertical="center" wrapText="1"/>
      <protection locked="0"/>
    </xf>
    <xf numFmtId="0" fontId="18" fillId="3" borderId="18" xfId="5" applyFont="1" applyFill="1" applyBorder="1" applyAlignment="1" applyProtection="1">
      <alignment horizontal="center" vertical="center" wrapText="1"/>
      <protection locked="0"/>
    </xf>
    <xf numFmtId="0" fontId="18" fillId="3" borderId="19" xfId="5" applyFont="1" applyFill="1" applyBorder="1" applyAlignment="1" applyProtection="1">
      <alignment horizontal="center" vertical="center" wrapText="1"/>
      <protection locked="0"/>
    </xf>
    <xf numFmtId="0" fontId="18" fillId="3" borderId="17" xfId="0" applyFont="1" applyFill="1" applyBorder="1" applyAlignment="1" applyProtection="1">
      <alignment horizontal="center"/>
      <protection locked="0"/>
    </xf>
    <xf numFmtId="0" fontId="18" fillId="3" borderId="18" xfId="0" applyFont="1" applyFill="1" applyBorder="1" applyAlignment="1" applyProtection="1">
      <alignment horizontal="center"/>
      <protection locked="0"/>
    </xf>
    <xf numFmtId="0" fontId="18" fillId="3" borderId="19" xfId="0" applyFont="1" applyFill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3" fontId="19" fillId="3" borderId="17" xfId="5" applyNumberFormat="1" applyFont="1" applyFill="1" applyBorder="1" applyAlignment="1" applyProtection="1">
      <alignment horizontal="center" vertical="center" wrapText="1"/>
      <protection locked="0"/>
    </xf>
    <xf numFmtId="3" fontId="19" fillId="3" borderId="18" xfId="5" applyNumberFormat="1" applyFont="1" applyFill="1" applyBorder="1" applyAlignment="1" applyProtection="1">
      <alignment horizontal="center" vertical="center" wrapText="1"/>
      <protection locked="0"/>
    </xf>
    <xf numFmtId="3" fontId="19" fillId="3" borderId="19" xfId="5" applyNumberFormat="1" applyFont="1" applyFill="1" applyBorder="1" applyAlignment="1" applyProtection="1">
      <alignment horizontal="center" vertical="center" wrapText="1"/>
      <protection locked="0"/>
    </xf>
    <xf numFmtId="0" fontId="19" fillId="3" borderId="17" xfId="5" applyFont="1" applyFill="1" applyBorder="1" applyAlignment="1" applyProtection="1">
      <alignment horizontal="center" vertical="center" wrapText="1"/>
      <protection locked="0"/>
    </xf>
    <xf numFmtId="0" fontId="19" fillId="3" borderId="18" xfId="5" applyFont="1" applyFill="1" applyBorder="1" applyAlignment="1" applyProtection="1">
      <alignment horizontal="center" vertical="center" wrapText="1"/>
      <protection locked="0"/>
    </xf>
    <xf numFmtId="0" fontId="19" fillId="3" borderId="19" xfId="5" applyFont="1" applyFill="1" applyBorder="1" applyAlignment="1" applyProtection="1">
      <alignment horizontal="center" vertical="center" wrapText="1"/>
      <protection locked="0"/>
    </xf>
    <xf numFmtId="3" fontId="18" fillId="3" borderId="17" xfId="5" applyNumberFormat="1" applyFont="1" applyFill="1" applyBorder="1" applyAlignment="1" applyProtection="1">
      <alignment horizontal="right" vertical="center" wrapText="1"/>
      <protection locked="0"/>
    </xf>
    <xf numFmtId="3" fontId="18" fillId="3" borderId="18" xfId="5" applyNumberFormat="1" applyFont="1" applyFill="1" applyBorder="1" applyAlignment="1" applyProtection="1">
      <alignment horizontal="right" vertical="center" wrapText="1"/>
      <protection locked="0"/>
    </xf>
    <xf numFmtId="3" fontId="18" fillId="3" borderId="19" xfId="5" applyNumberFormat="1" applyFont="1" applyFill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3" fontId="17" fillId="5" borderId="17" xfId="5" applyNumberFormat="1" applyFont="1" applyFill="1" applyBorder="1" applyAlignment="1" applyProtection="1">
      <alignment horizontal="right" vertical="center" wrapText="1"/>
      <protection locked="0"/>
    </xf>
    <xf numFmtId="3" fontId="17" fillId="5" borderId="18" xfId="5" applyNumberFormat="1" applyFont="1" applyFill="1" applyBorder="1" applyAlignment="1" applyProtection="1">
      <alignment horizontal="right" vertical="center" wrapText="1"/>
      <protection locked="0"/>
    </xf>
    <xf numFmtId="3" fontId="17" fillId="5" borderId="19" xfId="5" applyNumberFormat="1" applyFont="1" applyFill="1" applyBorder="1" applyAlignment="1" applyProtection="1">
      <alignment horizontal="right" vertical="center" wrapText="1"/>
      <protection locked="0"/>
    </xf>
    <xf numFmtId="0" fontId="16" fillId="4" borderId="17" xfId="0" applyFont="1" applyFill="1" applyBorder="1" applyAlignment="1">
      <alignment horizontal="left" vertical="top"/>
    </xf>
    <xf numFmtId="0" fontId="16" fillId="4" borderId="18" xfId="0" applyFont="1" applyFill="1" applyBorder="1" applyAlignment="1">
      <alignment horizontal="left" vertical="top"/>
    </xf>
    <xf numFmtId="0" fontId="16" fillId="4" borderId="19" xfId="0" applyFont="1" applyFill="1" applyBorder="1" applyAlignment="1">
      <alignment horizontal="left" vertical="top"/>
    </xf>
    <xf numFmtId="3" fontId="18" fillId="4" borderId="14" xfId="5" applyNumberFormat="1" applyFont="1" applyFill="1" applyBorder="1" applyAlignment="1" applyProtection="1">
      <alignment horizontal="right" vertical="center" wrapText="1"/>
      <protection locked="0"/>
    </xf>
    <xf numFmtId="3" fontId="13" fillId="0" borderId="14" xfId="5" applyNumberFormat="1" applyFont="1" applyBorder="1" applyAlignment="1" applyProtection="1">
      <alignment horizontal="center" vertical="center" wrapText="1"/>
      <protection locked="0"/>
    </xf>
    <xf numFmtId="3" fontId="18" fillId="3" borderId="14" xfId="5" applyNumberFormat="1" applyFont="1" applyFill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16" fillId="5" borderId="17" xfId="0" applyFont="1" applyFill="1" applyBorder="1" applyAlignment="1">
      <alignment horizontal="left" vertical="top" wrapText="1"/>
    </xf>
    <xf numFmtId="0" fontId="16" fillId="5" borderId="18" xfId="0" applyFont="1" applyFill="1" applyBorder="1" applyAlignment="1">
      <alignment horizontal="left" vertical="top" wrapText="1"/>
    </xf>
    <xf numFmtId="0" fontId="16" fillId="5" borderId="19" xfId="0" applyFont="1" applyFill="1" applyBorder="1" applyAlignment="1">
      <alignment horizontal="left" vertical="top" wrapText="1"/>
    </xf>
    <xf numFmtId="0" fontId="8" fillId="5" borderId="14" xfId="0" applyFont="1" applyFill="1" applyBorder="1" applyAlignment="1">
      <alignment vertical="top"/>
    </xf>
    <xf numFmtId="3" fontId="18" fillId="5" borderId="14" xfId="5" applyNumberFormat="1" applyFont="1" applyFill="1" applyBorder="1" applyAlignment="1" applyProtection="1">
      <alignment horizontal="right" vertical="center" wrapText="1"/>
      <protection locked="0"/>
    </xf>
    <xf numFmtId="0" fontId="8" fillId="0" borderId="14" xfId="0" applyFont="1" applyBorder="1" applyAlignment="1">
      <alignment vertical="top"/>
    </xf>
    <xf numFmtId="0" fontId="26" fillId="0" borderId="14" xfId="0" applyFont="1" applyBorder="1" applyAlignment="1" applyProtection="1">
      <alignment horizontal="left" vertical="top" wrapText="1"/>
      <protection locked="0"/>
    </xf>
    <xf numFmtId="0" fontId="13" fillId="0" borderId="14" xfId="5" applyFont="1" applyBorder="1" applyAlignment="1" applyProtection="1">
      <alignment horizontal="center" vertical="center" wrapText="1"/>
      <protection locked="0"/>
    </xf>
    <xf numFmtId="3" fontId="17" fillId="3" borderId="14" xfId="5" applyNumberFormat="1" applyFont="1" applyFill="1" applyBorder="1" applyAlignment="1" applyProtection="1">
      <alignment horizontal="right" vertical="center" wrapText="1"/>
      <protection locked="0"/>
    </xf>
    <xf numFmtId="0" fontId="21" fillId="0" borderId="14" xfId="0" applyFont="1" applyBorder="1"/>
    <xf numFmtId="166" fontId="23" fillId="3" borderId="14" xfId="5" applyNumberFormat="1" applyFont="1" applyFill="1" applyBorder="1" applyAlignment="1" applyProtection="1">
      <alignment horizontal="right" vertical="center" wrapText="1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166" fontId="12" fillId="3" borderId="14" xfId="0" applyNumberFormat="1" applyFont="1" applyFill="1" applyBorder="1" applyAlignment="1" applyProtection="1">
      <alignment horizontal="center" vertical="center"/>
      <protection locked="0"/>
    </xf>
    <xf numFmtId="0" fontId="24" fillId="0" borderId="14" xfId="5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/>
      <protection locked="0"/>
    </xf>
    <xf numFmtId="3" fontId="17" fillId="3" borderId="14" xfId="5" applyNumberFormat="1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3" borderId="14" xfId="0" applyFont="1" applyFill="1" applyBorder="1" applyAlignment="1" applyProtection="1">
      <alignment horizontal="center"/>
      <protection locked="0"/>
    </xf>
    <xf numFmtId="3" fontId="28" fillId="3" borderId="14" xfId="5" applyNumberFormat="1" applyFont="1" applyFill="1" applyBorder="1" applyAlignment="1" applyProtection="1">
      <alignment horizontal="right" vertical="center" wrapText="1"/>
      <protection locked="0"/>
    </xf>
    <xf numFmtId="3" fontId="12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3" fontId="23" fillId="3" borderId="14" xfId="5" applyNumberFormat="1" applyFont="1" applyFill="1" applyBorder="1" applyAlignment="1" applyProtection="1">
      <alignment horizontal="right" vertical="center" wrapText="1"/>
      <protection locked="0"/>
    </xf>
    <xf numFmtId="167" fontId="18" fillId="7" borderId="14" xfId="3" applyNumberFormat="1" applyFont="1" applyFill="1" applyBorder="1" applyAlignment="1" applyProtection="1">
      <alignment horizontal="center" vertical="center"/>
      <protection locked="0"/>
    </xf>
    <xf numFmtId="0" fontId="12" fillId="10" borderId="28" xfId="0" applyFont="1" applyFill="1" applyBorder="1" applyAlignment="1">
      <alignment horizontal="left" vertical="top" wrapText="1"/>
    </xf>
    <xf numFmtId="0" fontId="12" fillId="10" borderId="29" xfId="0" applyFont="1" applyFill="1" applyBorder="1" applyAlignment="1">
      <alignment horizontal="left" vertical="top" wrapText="1"/>
    </xf>
    <xf numFmtId="0" fontId="12" fillId="10" borderId="31" xfId="0" applyFont="1" applyFill="1" applyBorder="1" applyAlignment="1">
      <alignment horizontal="left" vertical="top" wrapText="1"/>
    </xf>
    <xf numFmtId="0" fontId="31" fillId="0" borderId="33" xfId="0" applyFont="1" applyBorder="1" applyAlignment="1">
      <alignment horizontal="center" wrapText="1"/>
    </xf>
    <xf numFmtId="0" fontId="31" fillId="0" borderId="29" xfId="0" applyFont="1" applyBorder="1" applyAlignment="1">
      <alignment horizontal="center" wrapText="1"/>
    </xf>
    <xf numFmtId="0" fontId="31" fillId="0" borderId="30" xfId="0" applyFont="1" applyBorder="1" applyAlignment="1">
      <alignment horizontal="center" wrapText="1"/>
    </xf>
    <xf numFmtId="0" fontId="29" fillId="8" borderId="0" xfId="0" applyFont="1" applyFill="1" applyAlignment="1">
      <alignment horizontal="center" vertical="center"/>
    </xf>
    <xf numFmtId="0" fontId="12" fillId="9" borderId="28" xfId="0" applyFont="1" applyFill="1" applyBorder="1" applyAlignment="1">
      <alignment horizontal="left" vertical="top" wrapText="1"/>
    </xf>
    <xf numFmtId="0" fontId="12" fillId="9" borderId="29" xfId="0" applyFont="1" applyFill="1" applyBorder="1" applyAlignment="1">
      <alignment horizontal="left" vertical="top" wrapText="1"/>
    </xf>
    <xf numFmtId="0" fontId="12" fillId="9" borderId="30" xfId="0" applyFont="1" applyFill="1" applyBorder="1" applyAlignment="1">
      <alignment horizontal="left" vertical="top" wrapText="1"/>
    </xf>
    <xf numFmtId="0" fontId="24" fillId="3" borderId="14" xfId="0" applyFont="1" applyFill="1" applyBorder="1" applyAlignment="1" applyProtection="1">
      <alignment horizontal="center" vertical="center"/>
      <protection locked="0"/>
    </xf>
    <xf numFmtId="0" fontId="12" fillId="0" borderId="14" xfId="5" applyFont="1" applyBorder="1" applyAlignment="1" applyProtection="1">
      <alignment horizontal="center" vertical="center"/>
      <protection locked="0"/>
    </xf>
    <xf numFmtId="0" fontId="24" fillId="3" borderId="14" xfId="5" applyFont="1" applyFill="1" applyBorder="1" applyAlignment="1" applyProtection="1">
      <alignment horizontal="center" vertical="center" wrapText="1"/>
      <protection locked="0"/>
    </xf>
    <xf numFmtId="0" fontId="12" fillId="3" borderId="14" xfId="5" applyFont="1" applyFill="1" applyBorder="1" applyAlignment="1" applyProtection="1">
      <alignment horizontal="center" vertical="center" wrapText="1"/>
      <protection locked="0"/>
    </xf>
    <xf numFmtId="0" fontId="26" fillId="0" borderId="32" xfId="5" applyFont="1" applyBorder="1" applyAlignment="1" applyProtection="1">
      <alignment horizontal="left" vertical="top" wrapText="1"/>
      <protection locked="0"/>
    </xf>
    <xf numFmtId="3" fontId="17" fillId="0" borderId="32" xfId="5" applyNumberFormat="1" applyFont="1" applyBorder="1" applyAlignment="1" applyProtection="1">
      <alignment horizontal="right" vertical="center"/>
      <protection locked="0"/>
    </xf>
    <xf numFmtId="0" fontId="22" fillId="0" borderId="32" xfId="5" applyFont="1" applyBorder="1" applyAlignment="1" applyProtection="1">
      <alignment horizontal="center" vertical="center"/>
      <protection locked="0"/>
    </xf>
    <xf numFmtId="0" fontId="22" fillId="11" borderId="32" xfId="5" applyFont="1" applyFill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left" vertical="top" wrapText="1"/>
    </xf>
    <xf numFmtId="0" fontId="24" fillId="0" borderId="41" xfId="0" applyFont="1" applyBorder="1" applyAlignment="1">
      <alignment horizontal="left" vertical="top" wrapText="1"/>
    </xf>
    <xf numFmtId="0" fontId="24" fillId="0" borderId="42" xfId="0" applyFont="1" applyBorder="1" applyAlignment="1">
      <alignment horizontal="left" vertical="top" wrapText="1"/>
    </xf>
    <xf numFmtId="0" fontId="33" fillId="2" borderId="32" xfId="5" applyFont="1" applyFill="1" applyBorder="1" applyAlignment="1" applyProtection="1">
      <alignment horizontal="center" vertical="center"/>
      <protection locked="0"/>
    </xf>
    <xf numFmtId="0" fontId="33" fillId="2" borderId="32" xfId="5" applyFont="1" applyFill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>
      <alignment horizontal="left" wrapText="1"/>
    </xf>
    <xf numFmtId="0" fontId="31" fillId="0" borderId="35" xfId="0" applyFont="1" applyBorder="1" applyAlignment="1">
      <alignment horizontal="left" wrapText="1"/>
    </xf>
    <xf numFmtId="0" fontId="31" fillId="0" borderId="36" xfId="0" applyFont="1" applyBorder="1" applyAlignment="1">
      <alignment horizontal="left" wrapText="1"/>
    </xf>
    <xf numFmtId="0" fontId="12" fillId="9" borderId="37" xfId="0" applyFont="1" applyFill="1" applyBorder="1" applyAlignment="1">
      <alignment horizontal="left" vertical="top" wrapText="1"/>
    </xf>
    <xf numFmtId="0" fontId="12" fillId="9" borderId="38" xfId="0" applyFont="1" applyFill="1" applyBorder="1" applyAlignment="1">
      <alignment horizontal="left" vertical="top" wrapText="1"/>
    </xf>
    <xf numFmtId="0" fontId="12" fillId="9" borderId="39" xfId="0" applyFont="1" applyFill="1" applyBorder="1" applyAlignment="1">
      <alignment horizontal="left" vertical="top" wrapText="1"/>
    </xf>
    <xf numFmtId="0" fontId="24" fillId="10" borderId="33" xfId="0" applyFont="1" applyFill="1" applyBorder="1" applyAlignment="1">
      <alignment horizontal="left" vertical="center"/>
    </xf>
    <xf numFmtId="0" fontId="24" fillId="10" borderId="29" xfId="0" applyFont="1" applyFill="1" applyBorder="1" applyAlignment="1">
      <alignment horizontal="left" vertical="center"/>
    </xf>
    <xf numFmtId="0" fontId="24" fillId="10" borderId="31" xfId="0" applyFont="1" applyFill="1" applyBorder="1" applyAlignment="1">
      <alignment horizontal="left" vertical="center"/>
    </xf>
    <xf numFmtId="0" fontId="31" fillId="0" borderId="28" xfId="0" applyFont="1" applyBorder="1" applyAlignment="1">
      <alignment horizontal="left" wrapText="1"/>
    </xf>
    <xf numFmtId="0" fontId="31" fillId="0" borderId="29" xfId="0" applyFont="1" applyBorder="1" applyAlignment="1">
      <alignment horizontal="left" wrapText="1"/>
    </xf>
    <xf numFmtId="0" fontId="31" fillId="0" borderId="30" xfId="0" applyFont="1" applyBorder="1" applyAlignment="1">
      <alignment horizontal="left" wrapText="1"/>
    </xf>
    <xf numFmtId="3" fontId="18" fillId="0" borderId="45" xfId="5" applyNumberFormat="1" applyFont="1" applyBorder="1" applyAlignment="1" applyProtection="1">
      <alignment horizontal="right" vertical="center"/>
      <protection locked="0"/>
    </xf>
    <xf numFmtId="3" fontId="18" fillId="0" borderId="46" xfId="5" applyNumberFormat="1" applyFont="1" applyBorder="1" applyAlignment="1" applyProtection="1">
      <alignment horizontal="right" vertical="center"/>
      <protection locked="0"/>
    </xf>
    <xf numFmtId="3" fontId="18" fillId="0" borderId="47" xfId="5" applyNumberFormat="1" applyFont="1" applyBorder="1" applyAlignment="1" applyProtection="1">
      <alignment horizontal="right" vertical="center"/>
      <protection locked="0"/>
    </xf>
    <xf numFmtId="0" fontId="33" fillId="2" borderId="32" xfId="5" applyFont="1" applyFill="1" applyBorder="1" applyAlignment="1" applyProtection="1">
      <alignment horizontal="left" vertical="center" wrapText="1"/>
      <protection locked="0"/>
    </xf>
    <xf numFmtId="3" fontId="33" fillId="2" borderId="32" xfId="5" applyNumberFormat="1" applyFont="1" applyFill="1" applyBorder="1" applyAlignment="1" applyProtection="1">
      <alignment horizontal="right" vertical="center"/>
      <protection locked="0"/>
    </xf>
    <xf numFmtId="0" fontId="33" fillId="11" borderId="32" xfId="5" applyFont="1" applyFill="1" applyBorder="1" applyAlignment="1" applyProtection="1">
      <alignment horizontal="center" vertical="center"/>
      <protection locked="0"/>
    </xf>
    <xf numFmtId="0" fontId="26" fillId="0" borderId="32" xfId="5" applyFont="1" applyBorder="1" applyAlignment="1" applyProtection="1">
      <alignment horizontal="left" vertical="center"/>
      <protection locked="0"/>
    </xf>
    <xf numFmtId="0" fontId="22" fillId="0" borderId="32" xfId="5" applyFont="1" applyBorder="1" applyAlignment="1" applyProtection="1">
      <alignment horizontal="left" vertical="top" wrapText="1"/>
      <protection locked="0"/>
    </xf>
    <xf numFmtId="3" fontId="22" fillId="0" borderId="32" xfId="5" applyNumberFormat="1" applyFont="1" applyBorder="1" applyAlignment="1" applyProtection="1">
      <alignment horizontal="right" vertical="center"/>
      <protection locked="0"/>
    </xf>
    <xf numFmtId="3" fontId="33" fillId="11" borderId="32" xfId="5" applyNumberFormat="1" applyFont="1" applyFill="1" applyBorder="1" applyAlignment="1" applyProtection="1">
      <alignment horizontal="right" vertical="center"/>
      <protection locked="0"/>
    </xf>
    <xf numFmtId="0" fontId="33" fillId="11" borderId="32" xfId="5" applyFont="1" applyFill="1" applyBorder="1" applyAlignment="1" applyProtection="1">
      <alignment horizontal="right" vertical="center"/>
      <protection locked="0"/>
    </xf>
    <xf numFmtId="0" fontId="26" fillId="0" borderId="45" xfId="5" applyFont="1" applyBorder="1" applyAlignment="1" applyProtection="1">
      <alignment horizontal="left" vertical="center" wrapText="1"/>
      <protection locked="0"/>
    </xf>
    <xf numFmtId="0" fontId="26" fillId="0" borderId="46" xfId="5" applyFont="1" applyBorder="1" applyAlignment="1" applyProtection="1">
      <alignment horizontal="left" vertical="center" wrapText="1"/>
      <protection locked="0"/>
    </xf>
    <xf numFmtId="0" fontId="26" fillId="0" borderId="47" xfId="5" applyFont="1" applyBorder="1" applyAlignment="1" applyProtection="1">
      <alignment horizontal="left" vertical="center" wrapText="1"/>
      <protection locked="0"/>
    </xf>
    <xf numFmtId="3" fontId="18" fillId="0" borderId="32" xfId="5" applyNumberFormat="1" applyFont="1" applyBorder="1" applyAlignment="1" applyProtection="1">
      <alignment horizontal="right" vertical="center" wrapText="1"/>
      <protection locked="0"/>
    </xf>
    <xf numFmtId="3" fontId="22" fillId="0" borderId="32" xfId="5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/>
    <xf numFmtId="0" fontId="29" fillId="8" borderId="0" xfId="0" applyFont="1" applyFill="1" applyAlignment="1">
      <alignment horizontal="center" vertical="center" wrapText="1"/>
    </xf>
    <xf numFmtId="3" fontId="17" fillId="0" borderId="32" xfId="5" applyNumberFormat="1" applyFont="1" applyBorder="1" applyAlignment="1" applyProtection="1">
      <alignment horizontal="right" vertical="center" wrapText="1"/>
      <protection locked="0"/>
    </xf>
    <xf numFmtId="0" fontId="26" fillId="0" borderId="45" xfId="0" applyFont="1" applyBorder="1" applyAlignment="1" applyProtection="1">
      <alignment horizontal="left" vertical="center" wrapText="1"/>
      <protection locked="0"/>
    </xf>
    <xf numFmtId="0" fontId="26" fillId="0" borderId="46" xfId="0" applyFont="1" applyBorder="1" applyAlignment="1" applyProtection="1">
      <alignment horizontal="left" vertical="center" wrapText="1"/>
      <protection locked="0"/>
    </xf>
    <xf numFmtId="0" fontId="26" fillId="0" borderId="47" xfId="0" applyFont="1" applyBorder="1" applyAlignment="1" applyProtection="1">
      <alignment horizontal="left" vertical="center" wrapText="1"/>
      <protection locked="0"/>
    </xf>
    <xf numFmtId="0" fontId="33" fillId="2" borderId="45" xfId="5" applyFont="1" applyFill="1" applyBorder="1" applyAlignment="1" applyProtection="1">
      <alignment horizontal="left" vertical="center" wrapText="1"/>
      <protection locked="0"/>
    </xf>
    <xf numFmtId="0" fontId="33" fillId="2" borderId="46" xfId="5" applyFont="1" applyFill="1" applyBorder="1" applyAlignment="1" applyProtection="1">
      <alignment horizontal="left" vertical="center" wrapText="1"/>
      <protection locked="0"/>
    </xf>
    <xf numFmtId="0" fontId="33" fillId="2" borderId="47" xfId="5" applyFont="1" applyFill="1" applyBorder="1" applyAlignment="1" applyProtection="1">
      <alignment horizontal="left" vertical="center" wrapText="1"/>
      <protection locked="0"/>
    </xf>
    <xf numFmtId="3" fontId="35" fillId="11" borderId="32" xfId="5" applyNumberFormat="1" applyFont="1" applyFill="1" applyBorder="1" applyAlignment="1" applyProtection="1">
      <alignment horizontal="center" vertical="center"/>
      <protection locked="0"/>
    </xf>
    <xf numFmtId="0" fontId="16" fillId="4" borderId="45" xfId="5" applyFont="1" applyFill="1" applyBorder="1" applyAlignment="1" applyProtection="1">
      <alignment horizontal="left" vertical="center" wrapText="1"/>
      <protection locked="0"/>
    </xf>
    <xf numFmtId="0" fontId="16" fillId="4" borderId="46" xfId="5" applyFont="1" applyFill="1" applyBorder="1" applyAlignment="1" applyProtection="1">
      <alignment horizontal="left" vertical="center" wrapText="1"/>
      <protection locked="0"/>
    </xf>
    <xf numFmtId="0" fontId="16" fillId="4" borderId="47" xfId="5" applyFont="1" applyFill="1" applyBorder="1" applyAlignment="1" applyProtection="1">
      <alignment horizontal="left" vertical="center" wrapText="1"/>
      <protection locked="0"/>
    </xf>
    <xf numFmtId="3" fontId="17" fillId="4" borderId="32" xfId="5" applyNumberFormat="1" applyFont="1" applyFill="1" applyBorder="1" applyAlignment="1" applyProtection="1">
      <alignment horizontal="right" vertical="center" wrapText="1"/>
      <protection locked="0"/>
    </xf>
    <xf numFmtId="0" fontId="10" fillId="2" borderId="65" xfId="5" applyFont="1" applyFill="1" applyBorder="1" applyAlignment="1" applyProtection="1">
      <alignment horizontal="center" vertical="center" wrapText="1"/>
      <protection locked="0"/>
    </xf>
    <xf numFmtId="0" fontId="10" fillId="8" borderId="65" xfId="0" applyFont="1" applyFill="1" applyBorder="1" applyAlignment="1">
      <alignment horizontal="center" vertical="center" wrapText="1"/>
    </xf>
    <xf numFmtId="3" fontId="15" fillId="3" borderId="66" xfId="5" applyNumberFormat="1" applyFont="1" applyFill="1" applyBorder="1" applyAlignment="1" applyProtection="1">
      <alignment horizontal="left" vertical="center"/>
      <protection locked="0"/>
    </xf>
    <xf numFmtId="3" fontId="15" fillId="3" borderId="67" xfId="5" applyNumberFormat="1" applyFont="1" applyFill="1" applyBorder="1" applyAlignment="1" applyProtection="1">
      <alignment horizontal="left" vertical="center"/>
      <protection locked="0"/>
    </xf>
    <xf numFmtId="3" fontId="15" fillId="3" borderId="68" xfId="5" applyNumberFormat="1" applyFont="1" applyFill="1" applyBorder="1" applyAlignment="1" applyProtection="1">
      <alignment horizontal="left" vertical="center"/>
      <protection locked="0"/>
    </xf>
    <xf numFmtId="3" fontId="18" fillId="0" borderId="32" xfId="5" applyNumberFormat="1" applyFont="1" applyBorder="1" applyAlignment="1" applyProtection="1">
      <alignment horizontal="right" vertical="center"/>
      <protection locked="0"/>
    </xf>
    <xf numFmtId="0" fontId="29" fillId="8" borderId="65" xfId="0" applyFont="1" applyFill="1" applyBorder="1" applyAlignment="1">
      <alignment horizontal="center" vertical="center" wrapText="1"/>
    </xf>
    <xf numFmtId="3" fontId="11" fillId="3" borderId="32" xfId="5" applyNumberFormat="1" applyFont="1" applyFill="1" applyBorder="1" applyAlignment="1" applyProtection="1">
      <alignment horizontal="right" vertical="center"/>
      <protection locked="0"/>
    </xf>
    <xf numFmtId="3" fontId="20" fillId="3" borderId="32" xfId="5" applyNumberFormat="1" applyFont="1" applyFill="1" applyBorder="1" applyAlignment="1" applyProtection="1">
      <alignment horizontal="right" vertical="center"/>
      <protection locked="0"/>
    </xf>
    <xf numFmtId="3" fontId="21" fillId="3" borderId="32" xfId="5" applyNumberFormat="1" applyFont="1" applyFill="1" applyBorder="1" applyAlignment="1" applyProtection="1">
      <alignment horizontal="right" vertical="center"/>
      <protection locked="0"/>
    </xf>
    <xf numFmtId="0" fontId="29" fillId="8" borderId="50" xfId="0" applyFont="1" applyFill="1" applyBorder="1" applyAlignment="1">
      <alignment horizontal="center" vertical="center" wrapText="1"/>
    </xf>
    <xf numFmtId="0" fontId="29" fillId="8" borderId="51" xfId="0" applyFont="1" applyFill="1" applyBorder="1" applyAlignment="1">
      <alignment horizontal="center" vertical="center" wrapText="1"/>
    </xf>
    <xf numFmtId="0" fontId="29" fillId="8" borderId="52" xfId="0" applyFont="1" applyFill="1" applyBorder="1" applyAlignment="1">
      <alignment horizontal="center" vertical="center" wrapText="1"/>
    </xf>
    <xf numFmtId="0" fontId="29" fillId="8" borderId="53" xfId="0" applyFont="1" applyFill="1" applyBorder="1" applyAlignment="1">
      <alignment horizontal="center" vertical="center" wrapText="1"/>
    </xf>
    <xf numFmtId="3" fontId="11" fillId="0" borderId="32" xfId="5" applyNumberFormat="1" applyFont="1" applyBorder="1" applyAlignment="1" applyProtection="1">
      <alignment horizontal="right" vertical="center"/>
      <protection locked="0"/>
    </xf>
    <xf numFmtId="3" fontId="22" fillId="0" borderId="65" xfId="5" applyNumberFormat="1" applyFont="1" applyBorder="1" applyAlignment="1" applyProtection="1">
      <alignment horizontal="right" vertical="center"/>
      <protection locked="0"/>
    </xf>
    <xf numFmtId="0" fontId="33" fillId="2" borderId="65" xfId="0" applyFont="1" applyFill="1" applyBorder="1" applyAlignment="1" applyProtection="1">
      <alignment horizontal="center" vertical="center" wrapText="1"/>
      <protection locked="0"/>
    </xf>
    <xf numFmtId="0" fontId="33" fillId="2" borderId="65" xfId="0" applyFont="1" applyFill="1" applyBorder="1" applyAlignment="1" applyProtection="1">
      <alignment horizontal="center" vertical="center"/>
      <protection locked="0"/>
    </xf>
    <xf numFmtId="3" fontId="26" fillId="0" borderId="66" xfId="5" applyNumberFormat="1" applyFont="1" applyBorder="1" applyAlignment="1" applyProtection="1">
      <alignment horizontal="left" vertical="center"/>
      <protection locked="0"/>
    </xf>
    <xf numFmtId="3" fontId="26" fillId="0" borderId="67" xfId="5" applyNumberFormat="1" applyFont="1" applyBorder="1" applyAlignment="1" applyProtection="1">
      <alignment horizontal="left" vertical="center"/>
      <protection locked="0"/>
    </xf>
    <xf numFmtId="3" fontId="26" fillId="0" borderId="68" xfId="5" applyNumberFormat="1" applyFont="1" applyBorder="1" applyAlignment="1" applyProtection="1">
      <alignment horizontal="left" vertical="center"/>
      <protection locked="0"/>
    </xf>
    <xf numFmtId="3" fontId="17" fillId="3" borderId="45" xfId="0" applyNumberFormat="1" applyFont="1" applyFill="1" applyBorder="1" applyAlignment="1" applyProtection="1">
      <alignment horizontal="right" vertical="center"/>
      <protection locked="0"/>
    </xf>
    <xf numFmtId="3" fontId="17" fillId="3" borderId="46" xfId="0" applyNumberFormat="1" applyFont="1" applyFill="1" applyBorder="1" applyAlignment="1" applyProtection="1">
      <alignment horizontal="right" vertical="center"/>
      <protection locked="0"/>
    </xf>
    <xf numFmtId="3" fontId="17" fillId="3" borderId="47" xfId="0" applyNumberFormat="1" applyFont="1" applyFill="1" applyBorder="1" applyAlignment="1" applyProtection="1">
      <alignment horizontal="right" vertical="center"/>
      <protection locked="0"/>
    </xf>
    <xf numFmtId="3" fontId="17" fillId="3" borderId="32" xfId="0" applyNumberFormat="1" applyFont="1" applyFill="1" applyBorder="1" applyAlignment="1" applyProtection="1">
      <alignment horizontal="right" vertical="center"/>
      <protection locked="0"/>
    </xf>
    <xf numFmtId="0" fontId="33" fillId="2" borderId="54" xfId="0" applyFont="1" applyFill="1" applyBorder="1" applyAlignment="1">
      <alignment horizontal="center" vertical="center" wrapText="1"/>
    </xf>
    <xf numFmtId="0" fontId="33" fillId="2" borderId="55" xfId="0" applyFont="1" applyFill="1" applyBorder="1" applyAlignment="1">
      <alignment horizontal="center" vertical="center" wrapText="1"/>
    </xf>
    <xf numFmtId="0" fontId="33" fillId="2" borderId="56" xfId="0" applyFont="1" applyFill="1" applyBorder="1" applyAlignment="1">
      <alignment horizontal="center" vertical="center" wrapText="1"/>
    </xf>
    <xf numFmtId="0" fontId="26" fillId="0" borderId="45" xfId="0" applyFont="1" applyBorder="1" applyAlignment="1" applyProtection="1">
      <alignment horizontal="left" vertical="top" wrapText="1"/>
      <protection locked="0"/>
    </xf>
    <xf numFmtId="0" fontId="26" fillId="0" borderId="46" xfId="0" applyFont="1" applyBorder="1" applyAlignment="1" applyProtection="1">
      <alignment horizontal="left" vertical="top" wrapText="1"/>
      <protection locked="0"/>
    </xf>
    <xf numFmtId="0" fontId="26" fillId="0" borderId="47" xfId="0" applyFont="1" applyBorder="1" applyAlignment="1" applyProtection="1">
      <alignment horizontal="left" vertical="top" wrapText="1"/>
      <protection locked="0"/>
    </xf>
    <xf numFmtId="169" fontId="17" fillId="3" borderId="32" xfId="0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 applyAlignment="1">
      <alignment horizontal="center" vertical="center" wrapText="1"/>
    </xf>
    <xf numFmtId="0" fontId="40" fillId="13" borderId="50" xfId="0" applyFont="1" applyFill="1" applyBorder="1" applyAlignment="1">
      <alignment horizontal="center" vertical="center" wrapText="1"/>
    </xf>
    <xf numFmtId="0" fontId="40" fillId="13" borderId="51" xfId="0" applyFont="1" applyFill="1" applyBorder="1" applyAlignment="1">
      <alignment horizontal="center" vertical="center" wrapText="1"/>
    </xf>
    <xf numFmtId="0" fontId="40" fillId="13" borderId="52" xfId="0" applyFont="1" applyFill="1" applyBorder="1" applyAlignment="1">
      <alignment horizontal="center" vertical="center" wrapText="1"/>
    </xf>
    <xf numFmtId="0" fontId="40" fillId="13" borderId="53" xfId="0" applyFont="1" applyFill="1" applyBorder="1" applyAlignment="1">
      <alignment horizontal="center" vertical="center" wrapText="1"/>
    </xf>
    <xf numFmtId="0" fontId="26" fillId="0" borderId="32" xfId="7" applyFont="1" applyBorder="1" applyAlignment="1" applyProtection="1">
      <alignment horizontal="left" vertical="center" wrapText="1"/>
      <protection locked="0"/>
    </xf>
    <xf numFmtId="3" fontId="20" fillId="0" borderId="32" xfId="7" applyNumberFormat="1" applyFont="1" applyBorder="1" applyAlignment="1" applyProtection="1">
      <alignment horizontal="right" vertical="center" wrapText="1"/>
      <protection locked="0"/>
    </xf>
    <xf numFmtId="3" fontId="11" fillId="0" borderId="32" xfId="7" applyNumberFormat="1" applyFont="1" applyBorder="1" applyAlignment="1" applyProtection="1">
      <alignment horizontal="right" vertical="center" wrapText="1"/>
      <protection locked="0"/>
    </xf>
    <xf numFmtId="3" fontId="21" fillId="0" borderId="32" xfId="7" applyNumberFormat="1" applyFont="1" applyBorder="1" applyAlignment="1" applyProtection="1">
      <alignment horizontal="right" vertical="center" wrapText="1"/>
      <protection locked="0"/>
    </xf>
    <xf numFmtId="0" fontId="33" fillId="13" borderId="0" xfId="0" applyFont="1" applyFill="1" applyAlignment="1">
      <alignment horizontal="center" vertical="center" wrapText="1"/>
    </xf>
    <xf numFmtId="0" fontId="33" fillId="13" borderId="53" xfId="0" applyFont="1" applyFill="1" applyBorder="1" applyAlignment="1">
      <alignment horizontal="center" vertical="center" wrapText="1"/>
    </xf>
    <xf numFmtId="0" fontId="12" fillId="0" borderId="50" xfId="7" applyFont="1" applyBorder="1" applyAlignment="1" applyProtection="1">
      <alignment horizontal="center" vertical="center" wrapText="1"/>
      <protection locked="0"/>
    </xf>
    <xf numFmtId="0" fontId="12" fillId="0" borderId="51" xfId="7" applyFont="1" applyBorder="1" applyAlignment="1" applyProtection="1">
      <alignment horizontal="center" vertical="center" wrapText="1"/>
      <protection locked="0"/>
    </xf>
    <xf numFmtId="0" fontId="12" fillId="0" borderId="57" xfId="7" applyFont="1" applyBorder="1" applyAlignment="1" applyProtection="1">
      <alignment horizontal="center" vertical="center" wrapText="1"/>
      <protection locked="0"/>
    </xf>
    <xf numFmtId="0" fontId="12" fillId="0" borderId="52" xfId="7" applyFont="1" applyBorder="1" applyAlignment="1" applyProtection="1">
      <alignment horizontal="center" vertical="center" wrapText="1"/>
      <protection locked="0"/>
    </xf>
    <xf numFmtId="0" fontId="12" fillId="0" borderId="53" xfId="7" applyFont="1" applyBorder="1" applyAlignment="1" applyProtection="1">
      <alignment horizontal="center" vertical="center" wrapText="1"/>
      <protection locked="0"/>
    </xf>
    <xf numFmtId="0" fontId="12" fillId="0" borderId="58" xfId="7" applyFont="1" applyBorder="1" applyAlignment="1" applyProtection="1">
      <alignment horizontal="center" vertical="center" wrapText="1"/>
      <protection locked="0"/>
    </xf>
    <xf numFmtId="0" fontId="12" fillId="0" borderId="32" xfId="7" applyFont="1" applyBorder="1" applyAlignment="1" applyProtection="1">
      <alignment horizontal="center" vertical="center" wrapText="1"/>
      <protection locked="0"/>
    </xf>
    <xf numFmtId="0" fontId="39" fillId="12" borderId="32" xfId="5" applyFont="1" applyFill="1" applyBorder="1" applyAlignment="1" applyProtection="1">
      <alignment horizontal="center" vertical="center"/>
      <protection locked="0"/>
    </xf>
    <xf numFmtId="0" fontId="26" fillId="3" borderId="45" xfId="5" applyFont="1" applyFill="1" applyBorder="1" applyAlignment="1" applyProtection="1">
      <alignment horizontal="left" vertical="top"/>
      <protection locked="0"/>
    </xf>
    <xf numFmtId="0" fontId="26" fillId="3" borderId="46" xfId="5" applyFont="1" applyFill="1" applyBorder="1" applyAlignment="1" applyProtection="1">
      <alignment horizontal="left" vertical="top"/>
      <protection locked="0"/>
    </xf>
    <xf numFmtId="0" fontId="26" fillId="3" borderId="47" xfId="5" applyFont="1" applyFill="1" applyBorder="1" applyAlignment="1" applyProtection="1">
      <alignment horizontal="left" vertical="top"/>
      <protection locked="0"/>
    </xf>
    <xf numFmtId="3" fontId="17" fillId="0" borderId="32" xfId="0" applyNumberFormat="1" applyFont="1" applyBorder="1" applyAlignment="1" applyProtection="1">
      <alignment horizontal="right" vertical="center"/>
      <protection locked="0"/>
    </xf>
    <xf numFmtId="3" fontId="17" fillId="0" borderId="45" xfId="0" applyNumberFormat="1" applyFont="1" applyBorder="1" applyAlignment="1" applyProtection="1">
      <alignment horizontal="right" vertical="center"/>
      <protection locked="0"/>
    </xf>
    <xf numFmtId="3" fontId="17" fillId="0" borderId="46" xfId="0" applyNumberFormat="1" applyFont="1" applyBorder="1" applyAlignment="1" applyProtection="1">
      <alignment horizontal="right" vertical="center"/>
      <protection locked="0"/>
    </xf>
    <xf numFmtId="3" fontId="17" fillId="0" borderId="47" xfId="0" applyNumberFormat="1" applyFont="1" applyBorder="1" applyAlignment="1" applyProtection="1">
      <alignment horizontal="right" vertical="center"/>
      <protection locked="0"/>
    </xf>
    <xf numFmtId="49" fontId="12" fillId="12" borderId="45" xfId="6" applyNumberFormat="1" applyFont="1" applyFill="1" applyBorder="1" applyAlignment="1" applyProtection="1">
      <alignment horizontal="center" vertical="center" wrapText="1"/>
      <protection locked="0"/>
    </xf>
    <xf numFmtId="49" fontId="12" fillId="12" borderId="46" xfId="6" applyNumberFormat="1" applyFont="1" applyFill="1" applyBorder="1" applyAlignment="1" applyProtection="1">
      <alignment horizontal="center" vertical="center" wrapText="1"/>
      <protection locked="0"/>
    </xf>
    <xf numFmtId="49" fontId="12" fillId="12" borderId="47" xfId="6" applyNumberFormat="1" applyFont="1" applyFill="1" applyBorder="1" applyAlignment="1" applyProtection="1">
      <alignment horizontal="center" vertical="center" wrapText="1"/>
      <protection locked="0"/>
    </xf>
    <xf numFmtId="0" fontId="26" fillId="0" borderId="45" xfId="5" applyFont="1" applyBorder="1" applyAlignment="1" applyProtection="1">
      <alignment horizontal="left" vertical="top"/>
      <protection locked="0"/>
    </xf>
    <xf numFmtId="0" fontId="26" fillId="0" borderId="46" xfId="5" applyFont="1" applyBorder="1" applyAlignment="1" applyProtection="1">
      <alignment horizontal="left" vertical="top"/>
      <protection locked="0"/>
    </xf>
    <xf numFmtId="0" fontId="26" fillId="0" borderId="47" xfId="5" applyFont="1" applyBorder="1" applyAlignment="1" applyProtection="1">
      <alignment horizontal="left" vertical="top"/>
      <protection locked="0"/>
    </xf>
    <xf numFmtId="3" fontId="17" fillId="0" borderId="32" xfId="0" applyNumberFormat="1" applyFont="1" applyBorder="1" applyAlignment="1" applyProtection="1">
      <alignment vertical="center"/>
      <protection locked="0"/>
    </xf>
    <xf numFmtId="0" fontId="10" fillId="2" borderId="50" xfId="7" applyFont="1" applyFill="1" applyBorder="1" applyAlignment="1" applyProtection="1">
      <alignment horizontal="center" vertical="center" wrapText="1"/>
      <protection locked="0"/>
    </xf>
    <xf numFmtId="0" fontId="10" fillId="2" borderId="51" xfId="7" applyFont="1" applyFill="1" applyBorder="1" applyAlignment="1" applyProtection="1">
      <alignment horizontal="center" vertical="center" wrapText="1"/>
      <protection locked="0"/>
    </xf>
    <xf numFmtId="0" fontId="10" fillId="2" borderId="57" xfId="7" applyFont="1" applyFill="1" applyBorder="1" applyAlignment="1" applyProtection="1">
      <alignment horizontal="center" vertical="center" wrapText="1"/>
      <protection locked="0"/>
    </xf>
    <xf numFmtId="0" fontId="10" fillId="2" borderId="52" xfId="7" applyFont="1" applyFill="1" applyBorder="1" applyAlignment="1" applyProtection="1">
      <alignment horizontal="center" vertical="center" wrapText="1"/>
      <protection locked="0"/>
    </xf>
    <xf numFmtId="0" fontId="10" fillId="2" borderId="53" xfId="7" applyFont="1" applyFill="1" applyBorder="1" applyAlignment="1" applyProtection="1">
      <alignment horizontal="center" vertical="center" wrapText="1"/>
      <protection locked="0"/>
    </xf>
    <xf numFmtId="0" fontId="10" fillId="2" borderId="58" xfId="7" applyFont="1" applyFill="1" applyBorder="1" applyAlignment="1" applyProtection="1">
      <alignment horizontal="center" vertical="center" wrapText="1"/>
      <protection locked="0"/>
    </xf>
    <xf numFmtId="0" fontId="10" fillId="2" borderId="32" xfId="7" applyFont="1" applyFill="1" applyBorder="1" applyAlignment="1" applyProtection="1">
      <alignment horizontal="center" vertical="center" wrapText="1"/>
      <protection locked="0"/>
    </xf>
    <xf numFmtId="0" fontId="24" fillId="0" borderId="45" xfId="5" applyFont="1" applyBorder="1" applyAlignment="1" applyProtection="1">
      <alignment horizontal="center" vertical="center" wrapText="1"/>
      <protection locked="0"/>
    </xf>
    <xf numFmtId="0" fontId="24" fillId="0" borderId="46" xfId="5" applyFont="1" applyBorder="1" applyAlignment="1" applyProtection="1">
      <alignment horizontal="center" vertical="center" wrapText="1"/>
      <protection locked="0"/>
    </xf>
    <xf numFmtId="0" fontId="24" fillId="0" borderId="47" xfId="5" applyFont="1" applyBorder="1" applyAlignment="1" applyProtection="1">
      <alignment horizontal="center" vertical="center" wrapText="1"/>
      <protection locked="0"/>
    </xf>
    <xf numFmtId="0" fontId="24" fillId="0" borderId="45" xfId="5" applyFont="1" applyBorder="1" applyAlignment="1" applyProtection="1">
      <alignment horizontal="left" vertical="center" wrapText="1"/>
      <protection locked="0"/>
    </xf>
    <xf numFmtId="0" fontId="24" fillId="0" borderId="46" xfId="5" applyFont="1" applyBorder="1" applyAlignment="1" applyProtection="1">
      <alignment horizontal="left" vertical="center" wrapText="1"/>
      <protection locked="0"/>
    </xf>
    <xf numFmtId="0" fontId="24" fillId="0" borderId="47" xfId="5" applyFont="1" applyBorder="1" applyAlignment="1" applyProtection="1">
      <alignment horizontal="left" vertical="center" wrapText="1"/>
      <protection locked="0"/>
    </xf>
    <xf numFmtId="3" fontId="17" fillId="0" borderId="45" xfId="0" applyNumberFormat="1" applyFont="1" applyBorder="1" applyAlignment="1" applyProtection="1">
      <alignment horizontal="center" vertical="center"/>
      <protection locked="0"/>
    </xf>
    <xf numFmtId="3" fontId="17" fillId="0" borderId="46" xfId="0" applyNumberFormat="1" applyFont="1" applyBorder="1" applyAlignment="1" applyProtection="1">
      <alignment horizontal="center" vertical="center"/>
      <protection locked="0"/>
    </xf>
    <xf numFmtId="3" fontId="17" fillId="0" borderId="47" xfId="0" applyNumberFormat="1" applyFont="1" applyBorder="1" applyAlignment="1" applyProtection="1">
      <alignment horizontal="center" vertical="center"/>
      <protection locked="0"/>
    </xf>
    <xf numFmtId="0" fontId="24" fillId="0" borderId="32" xfId="5" applyFont="1" applyBorder="1" applyAlignment="1" applyProtection="1">
      <alignment horizontal="center" vertical="center" wrapText="1"/>
      <protection locked="0"/>
    </xf>
    <xf numFmtId="3" fontId="17" fillId="0" borderId="60" xfId="0" applyNumberFormat="1" applyFont="1" applyBorder="1" applyAlignment="1" applyProtection="1">
      <alignment horizontal="right" vertical="center"/>
      <protection locked="0"/>
    </xf>
    <xf numFmtId="3" fontId="18" fillId="0" borderId="32" xfId="0" applyNumberFormat="1" applyFont="1" applyBorder="1" applyAlignment="1" applyProtection="1">
      <alignment horizontal="right" vertical="center"/>
      <protection locked="0"/>
    </xf>
    <xf numFmtId="3" fontId="18" fillId="4" borderId="32" xfId="0" applyNumberFormat="1" applyFont="1" applyFill="1" applyBorder="1" applyAlignment="1" applyProtection="1">
      <alignment horizontal="right" vertical="center"/>
      <protection locked="0"/>
    </xf>
    <xf numFmtId="3" fontId="24" fillId="3" borderId="32" xfId="0" applyNumberFormat="1" applyFont="1" applyFill="1" applyBorder="1" applyAlignment="1" applyProtection="1">
      <alignment horizontal="right" vertical="center"/>
      <protection locked="0"/>
    </xf>
    <xf numFmtId="3" fontId="17" fillId="3" borderId="32" xfId="0" applyNumberFormat="1" applyFont="1" applyFill="1" applyBorder="1" applyAlignment="1" applyProtection="1">
      <alignment vertical="center"/>
      <protection locked="0"/>
    </xf>
    <xf numFmtId="3" fontId="22" fillId="0" borderId="32" xfId="0" applyNumberFormat="1" applyFont="1" applyBorder="1" applyAlignment="1" applyProtection="1">
      <alignment horizontal="right" vertical="center"/>
      <protection locked="0"/>
    </xf>
    <xf numFmtId="3" fontId="17" fillId="3" borderId="32" xfId="0" applyNumberFormat="1" applyFont="1" applyFill="1" applyBorder="1" applyAlignment="1" applyProtection="1">
      <alignment horizontal="right"/>
      <protection locked="0"/>
    </xf>
    <xf numFmtId="0" fontId="33" fillId="16" borderId="54" xfId="0" applyFont="1" applyFill="1" applyBorder="1" applyAlignment="1">
      <alignment horizontal="center" vertical="center"/>
    </xf>
    <xf numFmtId="0" fontId="33" fillId="16" borderId="55" xfId="0" applyFont="1" applyFill="1" applyBorder="1" applyAlignment="1">
      <alignment horizontal="center" vertical="center"/>
    </xf>
    <xf numFmtId="0" fontId="33" fillId="16" borderId="56" xfId="0" applyFont="1" applyFill="1" applyBorder="1" applyAlignment="1">
      <alignment horizontal="center" vertical="center"/>
    </xf>
    <xf numFmtId="3" fontId="17" fillId="0" borderId="32" xfId="0" applyNumberFormat="1" applyFont="1" applyBorder="1" applyAlignment="1" applyProtection="1">
      <alignment horizontal="right"/>
      <protection locked="0"/>
    </xf>
    <xf numFmtId="3" fontId="22" fillId="3" borderId="32" xfId="0" applyNumberFormat="1" applyFont="1" applyFill="1" applyBorder="1" applyAlignment="1" applyProtection="1">
      <alignment horizontal="right" vertical="center"/>
      <protection locked="0"/>
    </xf>
    <xf numFmtId="3" fontId="17" fillId="3" borderId="60" xfId="0" applyNumberFormat="1" applyFont="1" applyFill="1" applyBorder="1" applyAlignment="1" applyProtection="1">
      <alignment horizontal="right"/>
      <protection locked="0"/>
    </xf>
    <xf numFmtId="3" fontId="12" fillId="3" borderId="60" xfId="0" applyNumberFormat="1" applyFont="1" applyFill="1" applyBorder="1" applyAlignment="1" applyProtection="1">
      <alignment horizontal="right" vertical="center"/>
      <protection locked="0"/>
    </xf>
    <xf numFmtId="3" fontId="18" fillId="3" borderId="32" xfId="0" applyNumberFormat="1" applyFont="1" applyFill="1" applyBorder="1" applyAlignment="1" applyProtection="1">
      <alignment horizontal="right" vertical="center"/>
      <protection locked="0"/>
    </xf>
    <xf numFmtId="3" fontId="18" fillId="0" borderId="32" xfId="0" applyNumberFormat="1" applyFont="1" applyBorder="1" applyAlignment="1" applyProtection="1">
      <alignment horizontal="right"/>
      <protection locked="0"/>
    </xf>
    <xf numFmtId="3" fontId="10" fillId="16" borderId="59" xfId="0" applyNumberFormat="1" applyFont="1" applyFill="1" applyBorder="1" applyAlignment="1" applyProtection="1">
      <alignment horizontal="right"/>
      <protection locked="0"/>
    </xf>
    <xf numFmtId="0" fontId="33" fillId="16" borderId="45" xfId="0" applyFont="1" applyFill="1" applyBorder="1" applyAlignment="1" applyProtection="1">
      <alignment horizontal="left" vertical="top" wrapText="1"/>
      <protection locked="0"/>
    </xf>
    <xf numFmtId="0" fontId="33" fillId="16" borderId="46" xfId="0" applyFont="1" applyFill="1" applyBorder="1" applyAlignment="1" applyProtection="1">
      <alignment horizontal="left" vertical="top" wrapText="1"/>
      <protection locked="0"/>
    </xf>
    <xf numFmtId="0" fontId="33" fillId="16" borderId="47" xfId="0" applyFont="1" applyFill="1" applyBorder="1" applyAlignment="1" applyProtection="1">
      <alignment horizontal="left" vertical="top" wrapText="1"/>
      <protection locked="0"/>
    </xf>
    <xf numFmtId="170" fontId="33" fillId="16" borderId="45" xfId="0" applyNumberFormat="1" applyFont="1" applyFill="1" applyBorder="1" applyAlignment="1" applyProtection="1">
      <alignment horizontal="right" vertical="center"/>
      <protection locked="0"/>
    </xf>
    <xf numFmtId="170" fontId="33" fillId="16" borderId="46" xfId="0" applyNumberFormat="1" applyFont="1" applyFill="1" applyBorder="1" applyAlignment="1" applyProtection="1">
      <alignment horizontal="right" vertical="center"/>
      <protection locked="0"/>
    </xf>
    <xf numFmtId="170" fontId="33" fillId="16" borderId="47" xfId="0" applyNumberFormat="1" applyFont="1" applyFill="1" applyBorder="1" applyAlignment="1" applyProtection="1">
      <alignment horizontal="right" vertical="center"/>
      <protection locked="0"/>
    </xf>
    <xf numFmtId="0" fontId="33" fillId="16" borderId="45" xfId="0" applyFont="1" applyFill="1" applyBorder="1" applyAlignment="1" applyProtection="1">
      <alignment horizontal="center" vertical="center"/>
      <protection locked="0"/>
    </xf>
    <xf numFmtId="0" fontId="33" fillId="16" borderId="46" xfId="0" applyFont="1" applyFill="1" applyBorder="1" applyAlignment="1" applyProtection="1">
      <alignment horizontal="center" vertical="center"/>
      <protection locked="0"/>
    </xf>
    <xf numFmtId="0" fontId="33" fillId="16" borderId="47" xfId="0" applyFont="1" applyFill="1" applyBorder="1" applyAlignment="1" applyProtection="1">
      <alignment horizontal="center" vertical="center"/>
      <protection locked="0"/>
    </xf>
    <xf numFmtId="0" fontId="33" fillId="16" borderId="50" xfId="0" applyFont="1" applyFill="1" applyBorder="1" applyAlignment="1" applyProtection="1">
      <alignment horizontal="left" vertical="center" wrapText="1"/>
      <protection locked="0"/>
    </xf>
    <xf numFmtId="0" fontId="33" fillId="16" borderId="51" xfId="0" applyFont="1" applyFill="1" applyBorder="1" applyAlignment="1" applyProtection="1">
      <alignment horizontal="left" vertical="center" wrapText="1"/>
      <protection locked="0"/>
    </xf>
    <xf numFmtId="0" fontId="33" fillId="16" borderId="57" xfId="0" applyFont="1" applyFill="1" applyBorder="1" applyAlignment="1" applyProtection="1">
      <alignment horizontal="left" vertical="center" wrapText="1"/>
      <protection locked="0"/>
    </xf>
    <xf numFmtId="0" fontId="33" fillId="16" borderId="45" xfId="0" applyFont="1" applyFill="1" applyBorder="1" applyAlignment="1" applyProtection="1">
      <alignment horizontal="left" vertical="center"/>
      <protection locked="0"/>
    </xf>
    <xf numFmtId="0" fontId="33" fillId="16" borderId="46" xfId="0" applyFont="1" applyFill="1" applyBorder="1" applyAlignment="1" applyProtection="1">
      <alignment horizontal="left" vertical="center"/>
      <protection locked="0"/>
    </xf>
    <xf numFmtId="0" fontId="33" fillId="16" borderId="47" xfId="0" applyFont="1" applyFill="1" applyBorder="1" applyAlignment="1" applyProtection="1">
      <alignment horizontal="left" vertical="center"/>
      <protection locked="0"/>
    </xf>
    <xf numFmtId="3" fontId="33" fillId="16" borderId="32" xfId="0" applyNumberFormat="1" applyFont="1" applyFill="1" applyBorder="1" applyAlignment="1" applyProtection="1">
      <alignment horizontal="right" vertical="center"/>
      <protection locked="0"/>
    </xf>
    <xf numFmtId="3" fontId="17" fillId="0" borderId="60" xfId="0" applyNumberFormat="1" applyFont="1" applyBorder="1" applyAlignment="1" applyProtection="1">
      <alignment horizontal="right"/>
      <protection locked="0"/>
    </xf>
    <xf numFmtId="3" fontId="20" fillId="0" borderId="32" xfId="0" applyNumberFormat="1" applyFont="1" applyBorder="1" applyAlignment="1" applyProtection="1">
      <alignment horizontal="right"/>
      <protection locked="0"/>
    </xf>
    <xf numFmtId="3" fontId="11" fillId="0" borderId="32" xfId="0" applyNumberFormat="1" applyFont="1" applyBorder="1" applyAlignment="1" applyProtection="1">
      <alignment horizontal="right"/>
      <protection locked="0"/>
    </xf>
    <xf numFmtId="3" fontId="11" fillId="0" borderId="60" xfId="0" applyNumberFormat="1" applyFont="1" applyBorder="1" applyAlignment="1" applyProtection="1">
      <alignment horizontal="right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33" fillId="16" borderId="32" xfId="0" applyFont="1" applyFill="1" applyBorder="1" applyAlignment="1" applyProtection="1">
      <alignment horizontal="center" vertical="center" wrapText="1"/>
      <protection locked="0"/>
    </xf>
    <xf numFmtId="0" fontId="33" fillId="16" borderId="50" xfId="0" applyFont="1" applyFill="1" applyBorder="1" applyAlignment="1" applyProtection="1">
      <alignment horizontal="center" vertical="center" wrapText="1"/>
      <protection locked="0"/>
    </xf>
    <xf numFmtId="0" fontId="33" fillId="16" borderId="51" xfId="0" applyFont="1" applyFill="1" applyBorder="1" applyAlignment="1" applyProtection="1">
      <alignment horizontal="center" vertical="center" wrapText="1"/>
      <protection locked="0"/>
    </xf>
    <xf numFmtId="0" fontId="33" fillId="16" borderId="57" xfId="0" applyFont="1" applyFill="1" applyBorder="1" applyAlignment="1" applyProtection="1">
      <alignment horizontal="center" vertical="center" wrapText="1"/>
      <protection locked="0"/>
    </xf>
    <xf numFmtId="0" fontId="33" fillId="16" borderId="52" xfId="0" applyFont="1" applyFill="1" applyBorder="1" applyAlignment="1" applyProtection="1">
      <alignment horizontal="center" vertical="center" wrapText="1"/>
      <protection locked="0"/>
    </xf>
    <xf numFmtId="0" fontId="33" fillId="16" borderId="53" xfId="0" applyFont="1" applyFill="1" applyBorder="1" applyAlignment="1" applyProtection="1">
      <alignment horizontal="center" vertical="center" wrapText="1"/>
      <protection locked="0"/>
    </xf>
    <xf numFmtId="0" fontId="33" fillId="16" borderId="58" xfId="0" applyFont="1" applyFill="1" applyBorder="1" applyAlignment="1" applyProtection="1">
      <alignment horizontal="center" vertical="center" wrapText="1"/>
      <protection locked="0"/>
    </xf>
    <xf numFmtId="0" fontId="10" fillId="16" borderId="32" xfId="0" applyFont="1" applyFill="1" applyBorder="1" applyAlignment="1" applyProtection="1">
      <alignment horizontal="center" vertical="center" wrapText="1"/>
      <protection locked="0"/>
    </xf>
    <xf numFmtId="0" fontId="33" fillId="16" borderId="32" xfId="0" applyFont="1" applyFill="1" applyBorder="1" applyAlignment="1" applyProtection="1">
      <alignment horizontal="center" vertical="center"/>
      <protection locked="0"/>
    </xf>
    <xf numFmtId="3" fontId="33" fillId="16" borderId="32" xfId="0" quotePrefix="1" applyNumberFormat="1" applyFont="1" applyFill="1" applyBorder="1" applyAlignment="1" applyProtection="1">
      <alignment horizontal="right" vertical="center"/>
      <protection locked="0"/>
    </xf>
    <xf numFmtId="3" fontId="3" fillId="17" borderId="32" xfId="0" applyNumberFormat="1" applyFont="1" applyFill="1" applyBorder="1" applyAlignment="1" applyProtection="1">
      <alignment horizontal="right" vertical="center"/>
      <protection locked="0"/>
    </xf>
    <xf numFmtId="3" fontId="42" fillId="0" borderId="32" xfId="0" applyNumberFormat="1" applyFont="1" applyBorder="1" applyAlignment="1" applyProtection="1">
      <alignment horizontal="right"/>
      <protection locked="0"/>
    </xf>
    <xf numFmtId="0" fontId="26" fillId="0" borderId="32" xfId="0" applyFont="1" applyBorder="1" applyAlignment="1" applyProtection="1">
      <alignment horizontal="left" vertical="center" wrapText="1"/>
      <protection locked="0"/>
    </xf>
    <xf numFmtId="3" fontId="21" fillId="17" borderId="32" xfId="0" applyNumberFormat="1" applyFont="1" applyFill="1" applyBorder="1" applyAlignment="1" applyProtection="1">
      <alignment horizontal="right" vertical="center"/>
      <protection locked="0"/>
    </xf>
    <xf numFmtId="3" fontId="21" fillId="12" borderId="46" xfId="0" applyNumberFormat="1" applyFont="1" applyFill="1" applyBorder="1" applyAlignment="1" applyProtection="1">
      <alignment horizontal="right" vertical="center"/>
      <protection locked="0"/>
    </xf>
    <xf numFmtId="3" fontId="21" fillId="12" borderId="47" xfId="0" applyNumberFormat="1" applyFont="1" applyFill="1" applyBorder="1" applyAlignment="1" applyProtection="1">
      <alignment horizontal="right" vertical="center"/>
      <protection locked="0"/>
    </xf>
    <xf numFmtId="3" fontId="20" fillId="3" borderId="32" xfId="0" applyNumberFormat="1" applyFont="1" applyFill="1" applyBorder="1" applyAlignment="1" applyProtection="1">
      <alignment horizontal="right"/>
      <protection locked="0"/>
    </xf>
    <xf numFmtId="3" fontId="21" fillId="12" borderId="32" xfId="0" applyNumberFormat="1" applyFont="1" applyFill="1" applyBorder="1" applyAlignment="1" applyProtection="1">
      <alignment horizontal="right" vertical="center"/>
      <protection locked="0"/>
    </xf>
    <xf numFmtId="3" fontId="11" fillId="3" borderId="32" xfId="0" applyNumberFormat="1" applyFont="1" applyFill="1" applyBorder="1" applyAlignment="1" applyProtection="1">
      <alignment horizontal="right"/>
      <protection locked="0"/>
    </xf>
    <xf numFmtId="3" fontId="43" fillId="3" borderId="32" xfId="0" applyNumberFormat="1" applyFont="1" applyFill="1" applyBorder="1" applyAlignment="1" applyProtection="1">
      <alignment horizontal="right"/>
      <protection locked="0"/>
    </xf>
    <xf numFmtId="3" fontId="42" fillId="3" borderId="32" xfId="0" applyNumberFormat="1" applyFont="1" applyFill="1" applyBorder="1" applyAlignment="1" applyProtection="1">
      <alignment horizontal="right"/>
      <protection locked="0"/>
    </xf>
    <xf numFmtId="3" fontId="33" fillId="12" borderId="32" xfId="0" applyNumberFormat="1" applyFont="1" applyFill="1" applyBorder="1" applyAlignment="1" applyProtection="1">
      <alignment horizontal="right" vertical="center"/>
      <protection locked="0"/>
    </xf>
    <xf numFmtId="166" fontId="20" fillId="3" borderId="45" xfId="0" applyNumberFormat="1" applyFont="1" applyFill="1" applyBorder="1" applyAlignment="1" applyProtection="1">
      <alignment horizontal="center" vertical="center"/>
      <protection locked="0"/>
    </xf>
    <xf numFmtId="166" fontId="20" fillId="3" borderId="46" xfId="0" applyNumberFormat="1" applyFont="1" applyFill="1" applyBorder="1" applyAlignment="1" applyProtection="1">
      <alignment horizontal="center" vertical="center"/>
      <protection locked="0"/>
    </xf>
    <xf numFmtId="166" fontId="20" fillId="3" borderId="47" xfId="0" applyNumberFormat="1" applyFont="1" applyFill="1" applyBorder="1" applyAlignment="1" applyProtection="1">
      <alignment horizontal="center" vertical="center"/>
      <protection locked="0"/>
    </xf>
    <xf numFmtId="3" fontId="2" fillId="12" borderId="32" xfId="0" applyNumberFormat="1" applyFont="1" applyFill="1" applyBorder="1" applyAlignment="1" applyProtection="1">
      <alignment horizontal="right" vertical="center"/>
      <protection locked="0"/>
    </xf>
    <xf numFmtId="0" fontId="33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3" fontId="22" fillId="3" borderId="45" xfId="0" applyNumberFormat="1" applyFont="1" applyFill="1" applyBorder="1" applyAlignment="1" applyProtection="1">
      <alignment horizontal="right" vertical="center"/>
      <protection locked="0"/>
    </xf>
    <xf numFmtId="3" fontId="22" fillId="3" borderId="46" xfId="0" applyNumberFormat="1" applyFont="1" applyFill="1" applyBorder="1" applyAlignment="1" applyProtection="1">
      <alignment horizontal="right" vertical="center"/>
      <protection locked="0"/>
    </xf>
    <xf numFmtId="3" fontId="22" fillId="3" borderId="47" xfId="0" applyNumberFormat="1" applyFont="1" applyFill="1" applyBorder="1" applyAlignment="1" applyProtection="1">
      <alignment horizontal="right" vertical="center"/>
      <protection locked="0"/>
    </xf>
    <xf numFmtId="3" fontId="45" fillId="3" borderId="32" xfId="0" applyNumberFormat="1" applyFont="1" applyFill="1" applyBorder="1" applyAlignment="1" applyProtection="1">
      <alignment horizontal="right" vertical="center"/>
      <protection locked="0"/>
    </xf>
    <xf numFmtId="0" fontId="33" fillId="2" borderId="32" xfId="0" applyFont="1" applyFill="1" applyBorder="1" applyAlignment="1" applyProtection="1">
      <alignment horizontal="left" vertical="center" wrapText="1"/>
      <protection locked="0"/>
    </xf>
    <xf numFmtId="0" fontId="26" fillId="12" borderId="32" xfId="0" applyFont="1" applyFill="1" applyBorder="1" applyAlignment="1" applyProtection="1">
      <alignment horizontal="center" vertical="center"/>
      <protection locked="0"/>
    </xf>
    <xf numFmtId="166" fontId="20" fillId="3" borderId="32" xfId="0" applyNumberFormat="1" applyFont="1" applyFill="1" applyBorder="1" applyAlignment="1" applyProtection="1">
      <alignment horizontal="right" vertical="center"/>
      <protection locked="0"/>
    </xf>
    <xf numFmtId="3" fontId="45" fillId="12" borderId="46" xfId="0" applyNumberFormat="1" applyFont="1" applyFill="1" applyBorder="1" applyAlignment="1" applyProtection="1">
      <alignment horizontal="right" vertical="center"/>
      <protection locked="0"/>
    </xf>
    <xf numFmtId="3" fontId="45" fillId="12" borderId="47" xfId="0" applyNumberFormat="1" applyFont="1" applyFill="1" applyBorder="1" applyAlignment="1" applyProtection="1">
      <alignment horizontal="right" vertical="center"/>
      <protection locked="0"/>
    </xf>
    <xf numFmtId="3" fontId="17" fillId="3" borderId="32" xfId="0" applyNumberFormat="1" applyFont="1" applyFill="1" applyBorder="1" applyProtection="1">
      <protection locked="0"/>
    </xf>
    <xf numFmtId="3" fontId="18" fillId="0" borderId="45" xfId="0" applyNumberFormat="1" applyFont="1" applyBorder="1" applyAlignment="1" applyProtection="1">
      <alignment horizontal="right"/>
      <protection locked="0"/>
    </xf>
    <xf numFmtId="3" fontId="18" fillId="0" borderId="46" xfId="0" applyNumberFormat="1" applyFont="1" applyBorder="1" applyAlignment="1" applyProtection="1">
      <alignment horizontal="right"/>
      <protection locked="0"/>
    </xf>
    <xf numFmtId="3" fontId="18" fillId="0" borderId="47" xfId="0" applyNumberFormat="1" applyFont="1" applyBorder="1" applyAlignment="1" applyProtection="1">
      <alignment horizontal="right"/>
      <protection locked="0"/>
    </xf>
    <xf numFmtId="3" fontId="22" fillId="12" borderId="46" xfId="0" applyNumberFormat="1" applyFont="1" applyFill="1" applyBorder="1" applyAlignment="1" applyProtection="1">
      <alignment horizontal="right" vertical="center"/>
      <protection locked="0"/>
    </xf>
    <xf numFmtId="3" fontId="22" fillId="12" borderId="47" xfId="0" applyNumberFormat="1" applyFont="1" applyFill="1" applyBorder="1" applyAlignment="1" applyProtection="1">
      <alignment horizontal="right" vertical="center"/>
      <protection locked="0"/>
    </xf>
    <xf numFmtId="3" fontId="17" fillId="0" borderId="32" xfId="0" applyNumberFormat="1" applyFont="1" applyBorder="1" applyProtection="1">
      <protection locked="0"/>
    </xf>
    <xf numFmtId="3" fontId="17" fillId="0" borderId="45" xfId="0" applyNumberFormat="1" applyFont="1" applyBorder="1" applyProtection="1">
      <protection locked="0"/>
    </xf>
    <xf numFmtId="3" fontId="17" fillId="0" borderId="46" xfId="0" applyNumberFormat="1" applyFont="1" applyBorder="1" applyProtection="1">
      <protection locked="0"/>
    </xf>
    <xf numFmtId="3" fontId="17" fillId="0" borderId="47" xfId="0" applyNumberFormat="1" applyFont="1" applyBorder="1" applyProtection="1">
      <protection locked="0"/>
    </xf>
    <xf numFmtId="0" fontId="26" fillId="0" borderId="46" xfId="0" applyFont="1" applyBorder="1" applyAlignment="1" applyProtection="1">
      <alignment horizontal="left" vertical="center"/>
      <protection locked="0"/>
    </xf>
    <xf numFmtId="0" fontId="26" fillId="0" borderId="47" xfId="0" applyFont="1" applyBorder="1" applyAlignment="1" applyProtection="1">
      <alignment horizontal="left" vertical="center"/>
      <protection locked="0"/>
    </xf>
    <xf numFmtId="3" fontId="18" fillId="3" borderId="32" xfId="0" applyNumberFormat="1" applyFont="1" applyFill="1" applyBorder="1" applyAlignment="1" applyProtection="1">
      <alignment horizontal="right"/>
      <protection locked="0"/>
    </xf>
    <xf numFmtId="3" fontId="18" fillId="3" borderId="45" xfId="0" applyNumberFormat="1" applyFont="1" applyFill="1" applyBorder="1" applyAlignment="1" applyProtection="1">
      <alignment horizontal="right"/>
      <protection locked="0"/>
    </xf>
    <xf numFmtId="3" fontId="18" fillId="3" borderId="46" xfId="0" applyNumberFormat="1" applyFont="1" applyFill="1" applyBorder="1" applyAlignment="1" applyProtection="1">
      <alignment horizontal="right"/>
      <protection locked="0"/>
    </xf>
    <xf numFmtId="3" fontId="18" fillId="3" borderId="47" xfId="0" applyNumberFormat="1" applyFont="1" applyFill="1" applyBorder="1" applyAlignment="1" applyProtection="1">
      <alignment horizontal="right"/>
      <protection locked="0"/>
    </xf>
    <xf numFmtId="3" fontId="17" fillId="3" borderId="45" xfId="0" applyNumberFormat="1" applyFont="1" applyFill="1" applyBorder="1" applyProtection="1">
      <protection locked="0"/>
    </xf>
    <xf numFmtId="3" fontId="17" fillId="3" borderId="46" xfId="0" applyNumberFormat="1" applyFont="1" applyFill="1" applyBorder="1" applyProtection="1">
      <protection locked="0"/>
    </xf>
    <xf numFmtId="3" fontId="17" fillId="3" borderId="47" xfId="0" applyNumberFormat="1" applyFont="1" applyFill="1" applyBorder="1" applyProtection="1">
      <protection locked="0"/>
    </xf>
    <xf numFmtId="0" fontId="26" fillId="0" borderId="45" xfId="0" applyFont="1" applyBorder="1" applyAlignment="1" applyProtection="1">
      <alignment horizontal="left" vertical="center"/>
      <protection locked="0"/>
    </xf>
    <xf numFmtId="3" fontId="21" fillId="12" borderId="45" xfId="0" applyNumberFormat="1" applyFont="1" applyFill="1" applyBorder="1" applyAlignment="1" applyProtection="1">
      <alignment horizontal="right" vertical="center"/>
      <protection locked="0"/>
    </xf>
    <xf numFmtId="3" fontId="18" fillId="3" borderId="32" xfId="0" applyNumberFormat="1" applyFont="1" applyFill="1" applyBorder="1" applyProtection="1">
      <protection locked="0"/>
    </xf>
    <xf numFmtId="3" fontId="21" fillId="3" borderId="32" xfId="0" applyNumberFormat="1" applyFont="1" applyFill="1" applyBorder="1" applyAlignment="1" applyProtection="1">
      <alignment horizontal="right"/>
      <protection locked="0"/>
    </xf>
    <xf numFmtId="3" fontId="22" fillId="12" borderId="45" xfId="0" applyNumberFormat="1" applyFont="1" applyFill="1" applyBorder="1" applyAlignment="1" applyProtection="1">
      <alignment horizontal="right" vertical="center"/>
      <protection locked="0"/>
    </xf>
    <xf numFmtId="0" fontId="33" fillId="2" borderId="45" xfId="0" applyFont="1" applyFill="1" applyBorder="1" applyAlignment="1" applyProtection="1">
      <alignment horizontal="left" vertical="center"/>
      <protection locked="0"/>
    </xf>
    <xf numFmtId="0" fontId="33" fillId="2" borderId="46" xfId="0" applyFont="1" applyFill="1" applyBorder="1" applyAlignment="1" applyProtection="1">
      <alignment horizontal="left" vertical="center"/>
      <protection locked="0"/>
    </xf>
    <xf numFmtId="0" fontId="33" fillId="2" borderId="47" xfId="0" applyFont="1" applyFill="1" applyBorder="1" applyAlignment="1" applyProtection="1">
      <alignment horizontal="left" vertical="center"/>
      <protection locked="0"/>
    </xf>
    <xf numFmtId="3" fontId="33" fillId="2" borderId="32" xfId="0" applyNumberFormat="1" applyFont="1" applyFill="1" applyBorder="1" applyAlignment="1" applyProtection="1">
      <alignment horizontal="right"/>
      <protection locked="0"/>
    </xf>
    <xf numFmtId="3" fontId="2" fillId="12" borderId="46" xfId="0" applyNumberFormat="1" applyFont="1" applyFill="1" applyBorder="1" applyAlignment="1" applyProtection="1">
      <alignment horizontal="right" vertical="center"/>
      <protection locked="0"/>
    </xf>
    <xf numFmtId="3" fontId="2" fillId="12" borderId="47" xfId="0" applyNumberFormat="1" applyFont="1" applyFill="1" applyBorder="1" applyAlignment="1" applyProtection="1">
      <alignment horizontal="right" vertical="center"/>
      <protection locked="0"/>
    </xf>
    <xf numFmtId="49" fontId="33" fillId="2" borderId="45" xfId="6" applyNumberFormat="1" applyFont="1" applyFill="1" applyBorder="1" applyAlignment="1" applyProtection="1">
      <alignment horizontal="center" vertical="center" wrapText="1"/>
      <protection locked="0"/>
    </xf>
    <xf numFmtId="49" fontId="33" fillId="2" borderId="46" xfId="6" applyNumberFormat="1" applyFont="1" applyFill="1" applyBorder="1" applyAlignment="1" applyProtection="1">
      <alignment horizontal="center" vertical="center" wrapText="1"/>
      <protection locked="0"/>
    </xf>
    <xf numFmtId="49" fontId="33" fillId="2" borderId="47" xfId="6" applyNumberFormat="1" applyFont="1" applyFill="1" applyBorder="1" applyAlignment="1" applyProtection="1">
      <alignment horizontal="center" vertical="center" wrapText="1"/>
      <protection locked="0"/>
    </xf>
    <xf numFmtId="0" fontId="33" fillId="2" borderId="32" xfId="7" applyFont="1" applyFill="1" applyBorder="1" applyAlignment="1" applyProtection="1">
      <alignment horizontal="center" vertical="center" wrapText="1"/>
      <protection locked="0"/>
    </xf>
    <xf numFmtId="170" fontId="20" fillId="3" borderId="32" xfId="0" applyNumberFormat="1" applyFont="1" applyFill="1" applyBorder="1" applyAlignment="1" applyProtection="1">
      <alignment horizontal="right"/>
      <protection locked="0"/>
    </xf>
    <xf numFmtId="3" fontId="33" fillId="12" borderId="46" xfId="0" applyNumberFormat="1" applyFont="1" applyFill="1" applyBorder="1" applyAlignment="1" applyProtection="1">
      <alignment horizontal="right" vertical="center"/>
      <protection locked="0"/>
    </xf>
    <xf numFmtId="3" fontId="33" fillId="12" borderId="47" xfId="0" applyNumberFormat="1" applyFont="1" applyFill="1" applyBorder="1" applyAlignment="1" applyProtection="1">
      <alignment horizontal="right" vertical="center"/>
      <protection locked="0"/>
    </xf>
    <xf numFmtId="0" fontId="33" fillId="2" borderId="50" xfId="0" applyFont="1" applyFill="1" applyBorder="1" applyAlignment="1" applyProtection="1">
      <alignment horizontal="center" vertical="center"/>
      <protection locked="0"/>
    </xf>
    <xf numFmtId="0" fontId="33" fillId="2" borderId="51" xfId="0" applyFont="1" applyFill="1" applyBorder="1" applyAlignment="1" applyProtection="1">
      <alignment horizontal="center" vertical="center"/>
      <protection locked="0"/>
    </xf>
    <xf numFmtId="0" fontId="33" fillId="2" borderId="57" xfId="0" applyFont="1" applyFill="1" applyBorder="1" applyAlignment="1" applyProtection="1">
      <alignment horizontal="center" vertical="center"/>
      <protection locked="0"/>
    </xf>
    <xf numFmtId="0" fontId="33" fillId="2" borderId="45" xfId="0" applyFont="1" applyFill="1" applyBorder="1" applyAlignment="1" applyProtection="1">
      <alignment horizontal="left" vertical="center" wrapText="1"/>
      <protection locked="0"/>
    </xf>
    <xf numFmtId="3" fontId="11" fillId="0" borderId="32" xfId="0" applyNumberFormat="1" applyFont="1" applyBorder="1" applyAlignment="1" applyProtection="1">
      <alignment horizontal="right" vertical="center"/>
      <protection locked="0"/>
    </xf>
    <xf numFmtId="3" fontId="20" fillId="0" borderId="32" xfId="0" applyNumberFormat="1" applyFont="1" applyBorder="1" applyAlignment="1" applyProtection="1">
      <alignment horizontal="right" vertical="center"/>
      <protection locked="0"/>
    </xf>
    <xf numFmtId="3" fontId="33" fillId="2" borderId="32" xfId="0" applyNumberFormat="1" applyFont="1" applyFill="1" applyBorder="1" applyAlignment="1" applyProtection="1">
      <alignment horizontal="right" vertical="center"/>
      <protection locked="0"/>
    </xf>
    <xf numFmtId="3" fontId="21" fillId="0" borderId="32" xfId="0" applyNumberFormat="1" applyFont="1" applyBorder="1" applyAlignment="1" applyProtection="1">
      <alignment horizontal="right" vertical="center"/>
      <protection locked="0"/>
    </xf>
    <xf numFmtId="170" fontId="33" fillId="2" borderId="32" xfId="0" applyNumberFormat="1" applyFont="1" applyFill="1" applyBorder="1" applyAlignment="1" applyProtection="1">
      <alignment horizontal="right" vertical="center"/>
      <protection locked="0"/>
    </xf>
    <xf numFmtId="3" fontId="11" fillId="3" borderId="32" xfId="0" applyNumberFormat="1" applyFont="1" applyFill="1" applyBorder="1" applyAlignment="1" applyProtection="1">
      <alignment horizontal="right" vertical="center"/>
      <protection locked="0"/>
    </xf>
    <xf numFmtId="3" fontId="42" fillId="3" borderId="32" xfId="0" applyNumberFormat="1" applyFont="1" applyFill="1" applyBorder="1" applyAlignment="1" applyProtection="1">
      <alignment horizontal="right" vertical="center"/>
      <protection locked="0"/>
    </xf>
    <xf numFmtId="3" fontId="20" fillId="3" borderId="32" xfId="0" applyNumberFormat="1" applyFont="1" applyFill="1" applyBorder="1" applyAlignment="1" applyProtection="1">
      <alignment horizontal="right" vertical="center"/>
      <protection locked="0"/>
    </xf>
    <xf numFmtId="0" fontId="33" fillId="2" borderId="32" xfId="0" applyFont="1" applyFill="1" applyBorder="1" applyAlignment="1" applyProtection="1">
      <alignment horizontal="center" vertical="center"/>
      <protection locked="0"/>
    </xf>
    <xf numFmtId="0" fontId="33" fillId="2" borderId="32" xfId="0" applyFont="1" applyFill="1" applyBorder="1" applyAlignment="1" applyProtection="1">
      <alignment horizontal="center"/>
      <protection locked="0"/>
    </xf>
    <xf numFmtId="3" fontId="43" fillId="3" borderId="32" xfId="0" applyNumberFormat="1" applyFont="1" applyFill="1" applyBorder="1" applyAlignment="1" applyProtection="1">
      <alignment horizontal="right" vertical="center"/>
      <protection locked="0"/>
    </xf>
    <xf numFmtId="3" fontId="21" fillId="12" borderId="46" xfId="0" applyNumberFormat="1" applyFont="1" applyFill="1" applyBorder="1" applyAlignment="1" applyProtection="1">
      <alignment horizontal="center" vertical="center"/>
      <protection locked="0"/>
    </xf>
    <xf numFmtId="3" fontId="21" fillId="12" borderId="47" xfId="0" applyNumberFormat="1" applyFont="1" applyFill="1" applyBorder="1" applyAlignment="1" applyProtection="1">
      <alignment horizontal="center" vertical="center"/>
      <protection locked="0"/>
    </xf>
    <xf numFmtId="3" fontId="3" fillId="12" borderId="46" xfId="0" applyNumberFormat="1" applyFont="1" applyFill="1" applyBorder="1" applyAlignment="1" applyProtection="1">
      <alignment horizontal="center" vertical="center"/>
      <protection locked="0"/>
    </xf>
    <xf numFmtId="3" fontId="3" fillId="12" borderId="47" xfId="0" applyNumberFormat="1" applyFont="1" applyFill="1" applyBorder="1" applyAlignment="1" applyProtection="1">
      <alignment horizontal="center" vertical="center"/>
      <protection locked="0"/>
    </xf>
    <xf numFmtId="3" fontId="43" fillId="0" borderId="32" xfId="0" applyNumberFormat="1" applyFont="1" applyBorder="1" applyAlignment="1" applyProtection="1">
      <alignment horizontal="right"/>
      <protection locked="0"/>
    </xf>
    <xf numFmtId="3" fontId="2" fillId="12" borderId="46" xfId="0" applyNumberFormat="1" applyFont="1" applyFill="1" applyBorder="1" applyAlignment="1" applyProtection="1">
      <alignment horizontal="center" vertical="center"/>
      <protection locked="0"/>
    </xf>
    <xf numFmtId="3" fontId="2" fillId="12" borderId="47" xfId="0" applyNumberFormat="1" applyFont="1" applyFill="1" applyBorder="1" applyAlignment="1" applyProtection="1">
      <alignment horizontal="center" vertical="center"/>
      <protection locked="0"/>
    </xf>
    <xf numFmtId="3" fontId="33" fillId="12" borderId="46" xfId="0" applyNumberFormat="1" applyFont="1" applyFill="1" applyBorder="1" applyAlignment="1" applyProtection="1">
      <alignment horizontal="center" vertical="center"/>
      <protection locked="0"/>
    </xf>
    <xf numFmtId="3" fontId="33" fillId="12" borderId="47" xfId="0" applyNumberFormat="1" applyFont="1" applyFill="1" applyBorder="1" applyAlignment="1" applyProtection="1">
      <alignment horizontal="center" vertical="center"/>
      <protection locked="0"/>
    </xf>
    <xf numFmtId="3" fontId="20" fillId="4" borderId="32" xfId="0" applyNumberFormat="1" applyFont="1" applyFill="1" applyBorder="1" applyAlignment="1" applyProtection="1">
      <alignment horizontal="right" vertical="center"/>
      <protection locked="0"/>
    </xf>
    <xf numFmtId="0" fontId="33" fillId="2" borderId="46" xfId="0" applyFont="1" applyFill="1" applyBorder="1" applyAlignment="1" applyProtection="1">
      <alignment horizontal="left" vertical="center" wrapText="1"/>
      <protection locked="0"/>
    </xf>
    <xf numFmtId="0" fontId="33" fillId="2" borderId="47" xfId="0" applyFont="1" applyFill="1" applyBorder="1" applyAlignment="1" applyProtection="1">
      <alignment horizontal="left" vertical="center" wrapText="1"/>
      <protection locked="0"/>
    </xf>
    <xf numFmtId="0" fontId="33" fillId="2" borderId="45" xfId="0" applyFont="1" applyFill="1" applyBorder="1" applyAlignment="1" applyProtection="1">
      <alignment horizontal="center" vertical="center" wrapText="1"/>
      <protection locked="0"/>
    </xf>
    <xf numFmtId="0" fontId="33" fillId="2" borderId="46" xfId="0" applyFont="1" applyFill="1" applyBorder="1" applyAlignment="1" applyProtection="1">
      <alignment horizontal="center" vertical="center" wrapText="1"/>
      <protection locked="0"/>
    </xf>
    <xf numFmtId="0" fontId="33" fillId="2" borderId="47" xfId="0" applyFont="1" applyFill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 applyProtection="1">
      <alignment horizontal="left" wrapText="1"/>
      <protection locked="0"/>
    </xf>
    <xf numFmtId="0" fontId="26" fillId="0" borderId="46" xfId="0" applyFont="1" applyBorder="1" applyAlignment="1" applyProtection="1">
      <alignment horizontal="left" wrapText="1"/>
      <protection locked="0"/>
    </xf>
    <xf numFmtId="0" fontId="33" fillId="2" borderId="45" xfId="0" applyFont="1" applyFill="1" applyBorder="1" applyAlignment="1" applyProtection="1">
      <alignment horizontal="center" wrapText="1"/>
      <protection locked="0"/>
    </xf>
    <xf numFmtId="0" fontId="33" fillId="2" borderId="46" xfId="0" applyFont="1" applyFill="1" applyBorder="1" applyAlignment="1" applyProtection="1">
      <alignment horizontal="center" wrapText="1"/>
      <protection locked="0"/>
    </xf>
    <xf numFmtId="0" fontId="33" fillId="2" borderId="47" xfId="0" applyFont="1" applyFill="1" applyBorder="1" applyAlignment="1" applyProtection="1">
      <alignment horizontal="center" wrapText="1"/>
      <protection locked="0"/>
    </xf>
    <xf numFmtId="0" fontId="26" fillId="0" borderId="47" xfId="0" applyFont="1" applyBorder="1" applyAlignment="1" applyProtection="1">
      <alignment horizontal="left" wrapText="1"/>
      <protection locked="0"/>
    </xf>
    <xf numFmtId="3" fontId="20" fillId="3" borderId="60" xfId="0" applyNumberFormat="1" applyFont="1" applyFill="1" applyBorder="1" applyAlignment="1" applyProtection="1">
      <alignment horizontal="right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21" fillId="2" borderId="59" xfId="0" applyFont="1" applyFill="1" applyBorder="1" applyAlignment="1" applyProtection="1">
      <alignment horizontal="center" vertical="center" textRotation="90" wrapText="1"/>
      <protection locked="0"/>
    </xf>
    <xf numFmtId="0" fontId="21" fillId="2" borderId="63" xfId="0" applyFont="1" applyFill="1" applyBorder="1" applyAlignment="1" applyProtection="1">
      <alignment horizontal="center" vertical="center" textRotation="90" wrapText="1"/>
      <protection locked="0"/>
    </xf>
    <xf numFmtId="0" fontId="21" fillId="2" borderId="60" xfId="0" applyFont="1" applyFill="1" applyBorder="1" applyAlignment="1" applyProtection="1">
      <alignment horizontal="center" vertical="center" textRotation="90" wrapText="1"/>
      <protection locked="0"/>
    </xf>
    <xf numFmtId="0" fontId="26" fillId="3" borderId="14" xfId="0" applyFont="1" applyFill="1" applyBorder="1" applyAlignment="1" applyProtection="1">
      <alignment horizontal="left" vertical="center" wrapText="1"/>
      <protection locked="0"/>
    </xf>
    <xf numFmtId="0" fontId="26" fillId="3" borderId="45" xfId="0" applyFont="1" applyFill="1" applyBorder="1" applyAlignment="1" applyProtection="1">
      <alignment horizontal="left" vertical="center" wrapText="1"/>
      <protection locked="0"/>
    </xf>
    <xf numFmtId="0" fontId="26" fillId="3" borderId="46" xfId="0" applyFont="1" applyFill="1" applyBorder="1" applyAlignment="1" applyProtection="1">
      <alignment horizontal="left" vertical="center" wrapText="1"/>
      <protection locked="0"/>
    </xf>
    <xf numFmtId="0" fontId="26" fillId="3" borderId="47" xfId="0" applyFont="1" applyFill="1" applyBorder="1" applyAlignment="1" applyProtection="1">
      <alignment horizontal="left" vertical="center" wrapText="1"/>
      <protection locked="0"/>
    </xf>
    <xf numFmtId="3" fontId="11" fillId="3" borderId="59" xfId="0" applyNumberFormat="1" applyFont="1" applyFill="1" applyBorder="1" applyAlignment="1" applyProtection="1">
      <alignment horizontal="right"/>
      <protection locked="0"/>
    </xf>
    <xf numFmtId="0" fontId="29" fillId="13" borderId="50" xfId="0" applyFont="1" applyFill="1" applyBorder="1" applyAlignment="1">
      <alignment horizontal="center" vertical="center" wrapText="1"/>
    </xf>
    <xf numFmtId="0" fontId="29" fillId="13" borderId="51" xfId="0" applyFont="1" applyFill="1" applyBorder="1" applyAlignment="1">
      <alignment horizontal="center" vertical="center" wrapText="1"/>
    </xf>
    <xf numFmtId="0" fontId="26" fillId="3" borderId="64" xfId="0" applyFont="1" applyFill="1" applyBorder="1" applyAlignment="1" applyProtection="1">
      <alignment horizontal="left" vertical="center" wrapText="1"/>
      <protection locked="0"/>
    </xf>
    <xf numFmtId="0" fontId="26" fillId="3" borderId="20" xfId="0" applyFont="1" applyFill="1" applyBorder="1" applyAlignment="1" applyProtection="1">
      <alignment horizontal="left" vertical="center" wrapText="1"/>
      <protection locked="0"/>
    </xf>
    <xf numFmtId="3" fontId="21" fillId="3" borderId="32" xfId="0" applyNumberFormat="1" applyFont="1" applyFill="1" applyBorder="1" applyAlignment="1" applyProtection="1">
      <alignment horizontal="right" vertical="center"/>
      <protection locked="0"/>
    </xf>
    <xf numFmtId="3" fontId="21" fillId="18" borderId="32" xfId="0" applyNumberFormat="1" applyFont="1" applyFill="1" applyBorder="1" applyAlignment="1" applyProtection="1">
      <alignment horizontal="right" vertical="center"/>
      <protection locked="0"/>
    </xf>
    <xf numFmtId="0" fontId="33" fillId="8" borderId="65" xfId="0" applyFont="1" applyFill="1" applyBorder="1" applyAlignment="1">
      <alignment horizontal="center" vertical="center" wrapText="1"/>
    </xf>
    <xf numFmtId="0" fontId="18" fillId="11" borderId="65" xfId="5" applyFont="1" applyFill="1" applyBorder="1" applyAlignment="1" applyProtection="1">
      <alignment horizontal="center" vertical="center"/>
      <protection locked="0"/>
    </xf>
    <xf numFmtId="0" fontId="6" fillId="19" borderId="0" xfId="4" applyFont="1" applyFill="1" applyBorder="1" applyAlignment="1" applyProtection="1">
      <alignment vertical="center"/>
      <protection locked="0"/>
    </xf>
    <xf numFmtId="0" fontId="6" fillId="19" borderId="1" xfId="4" applyFont="1" applyFill="1" applyBorder="1" applyAlignment="1" applyProtection="1">
      <alignment vertical="center"/>
      <protection locked="0"/>
    </xf>
    <xf numFmtId="0" fontId="6" fillId="19" borderId="2" xfId="4" applyFont="1" applyFill="1" applyBorder="1" applyAlignment="1" applyProtection="1">
      <alignment vertical="center"/>
      <protection locked="0"/>
    </xf>
    <xf numFmtId="164" fontId="10" fillId="19" borderId="2" xfId="5" applyNumberFormat="1" applyFont="1" applyFill="1" applyBorder="1" applyAlignment="1" applyProtection="1">
      <alignment vertical="center" wrapText="1"/>
      <protection locked="0"/>
    </xf>
    <xf numFmtId="164" fontId="10" fillId="19" borderId="0" xfId="5" applyNumberFormat="1" applyFont="1" applyFill="1" applyAlignment="1" applyProtection="1">
      <alignment vertical="center" wrapText="1"/>
      <protection locked="0"/>
    </xf>
    <xf numFmtId="164" fontId="10" fillId="19" borderId="3" xfId="5" applyNumberFormat="1" applyFont="1" applyFill="1" applyBorder="1" applyAlignment="1" applyProtection="1">
      <alignment horizontal="center" vertical="center" wrapText="1"/>
      <protection locked="0"/>
    </xf>
    <xf numFmtId="164" fontId="10" fillId="19" borderId="4" xfId="5" applyNumberFormat="1" applyFont="1" applyFill="1" applyBorder="1" applyAlignment="1" applyProtection="1">
      <alignment horizontal="center" vertical="center" wrapText="1"/>
      <protection locked="0"/>
    </xf>
    <xf numFmtId="164" fontId="10" fillId="19" borderId="5" xfId="5" applyNumberFormat="1" applyFont="1" applyFill="1" applyBorder="1" applyAlignment="1" applyProtection="1">
      <alignment horizontal="center" vertical="center" wrapText="1"/>
      <protection locked="0"/>
    </xf>
    <xf numFmtId="165" fontId="10" fillId="19" borderId="6" xfId="5" applyNumberFormat="1" applyFont="1" applyFill="1" applyBorder="1" applyAlignment="1" applyProtection="1">
      <alignment horizontal="center" vertical="center" wrapText="1"/>
      <protection locked="0"/>
    </xf>
    <xf numFmtId="165" fontId="10" fillId="19" borderId="7" xfId="5" applyNumberFormat="1" applyFont="1" applyFill="1" applyBorder="1" applyAlignment="1" applyProtection="1">
      <alignment horizontal="center" vertical="center" wrapText="1"/>
      <protection locked="0"/>
    </xf>
    <xf numFmtId="165" fontId="10" fillId="19" borderId="8" xfId="5" applyNumberFormat="1" applyFont="1" applyFill="1" applyBorder="1" applyAlignment="1" applyProtection="1">
      <alignment horizontal="center" vertical="center" wrapText="1"/>
      <protection locked="0"/>
    </xf>
    <xf numFmtId="164" fontId="10" fillId="19" borderId="0" xfId="5" applyNumberFormat="1" applyFont="1" applyFill="1" applyAlignment="1" applyProtection="1">
      <alignment horizontal="center" vertical="center" wrapText="1"/>
      <protection locked="0"/>
    </xf>
    <xf numFmtId="164" fontId="10" fillId="19" borderId="9" xfId="5" applyNumberFormat="1" applyFont="1" applyFill="1" applyBorder="1" applyAlignment="1" applyProtection="1">
      <alignment horizontal="center" vertical="center" wrapText="1"/>
      <protection locked="0"/>
    </xf>
    <xf numFmtId="164" fontId="10" fillId="19" borderId="10" xfId="5" applyNumberFormat="1" applyFont="1" applyFill="1" applyBorder="1" applyAlignment="1" applyProtection="1">
      <alignment horizontal="center" vertical="center" wrapText="1"/>
      <protection locked="0"/>
    </xf>
    <xf numFmtId="165" fontId="10" fillId="19" borderId="10" xfId="5" applyNumberFormat="1" applyFont="1" applyFill="1" applyBorder="1" applyAlignment="1" applyProtection="1">
      <alignment horizontal="center" vertical="center" wrapText="1"/>
      <protection locked="0"/>
    </xf>
    <xf numFmtId="165" fontId="10" fillId="19" borderId="11" xfId="5" applyNumberFormat="1" applyFont="1" applyFill="1" applyBorder="1" applyAlignment="1" applyProtection="1">
      <alignment horizontal="center" vertical="center" wrapText="1"/>
      <protection locked="0"/>
    </xf>
    <xf numFmtId="165" fontId="10" fillId="19" borderId="0" xfId="5" applyNumberFormat="1" applyFont="1" applyFill="1" applyAlignment="1" applyProtection="1">
      <alignment horizontal="center" vertical="center" wrapText="1"/>
      <protection locked="0"/>
    </xf>
    <xf numFmtId="165" fontId="10" fillId="19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19" borderId="12" xfId="5" applyFont="1" applyFill="1" applyBorder="1" applyAlignment="1" applyProtection="1">
      <alignment horizontal="center" vertical="center" wrapText="1"/>
      <protection locked="0"/>
    </xf>
    <xf numFmtId="0" fontId="8" fillId="19" borderId="0" xfId="0" applyFont="1" applyFill="1" applyProtection="1">
      <protection locked="0"/>
    </xf>
    <xf numFmtId="0" fontId="49" fillId="19" borderId="0" xfId="4" applyFont="1" applyFill="1"/>
    <xf numFmtId="0" fontId="50" fillId="19" borderId="0" xfId="4" applyFont="1" applyFill="1" applyBorder="1" applyAlignment="1" applyProtection="1">
      <alignment vertical="center"/>
      <protection locked="0"/>
    </xf>
    <xf numFmtId="0" fontId="51" fillId="19" borderId="0" xfId="4" applyFont="1" applyFill="1" applyBorder="1" applyAlignment="1" applyProtection="1">
      <alignment vertical="center"/>
      <protection locked="0"/>
    </xf>
    <xf numFmtId="0" fontId="2" fillId="19" borderId="0" xfId="0" applyFont="1" applyFill="1" applyAlignment="1">
      <alignment horizontal="left" vertical="center"/>
    </xf>
    <xf numFmtId="0" fontId="48" fillId="19" borderId="0" xfId="4" applyFont="1" applyFill="1" applyAlignment="1"/>
    <xf numFmtId="166" fontId="10" fillId="19" borderId="13" xfId="5" applyNumberFormat="1" applyFont="1" applyFill="1" applyBorder="1" applyAlignment="1" applyProtection="1">
      <alignment horizontal="center" vertical="center" textRotation="90"/>
      <protection locked="0"/>
    </xf>
    <xf numFmtId="166" fontId="10" fillId="19" borderId="21" xfId="5" applyNumberFormat="1" applyFont="1" applyFill="1" applyBorder="1" applyAlignment="1" applyProtection="1">
      <alignment horizontal="center" vertical="center" textRotation="90"/>
      <protection locked="0"/>
    </xf>
    <xf numFmtId="166" fontId="10" fillId="19" borderId="22" xfId="5" applyNumberFormat="1" applyFont="1" applyFill="1" applyBorder="1" applyAlignment="1" applyProtection="1">
      <alignment horizontal="center" vertical="center" textRotation="90"/>
      <protection locked="0"/>
    </xf>
    <xf numFmtId="166" fontId="10" fillId="19" borderId="23" xfId="5" applyNumberFormat="1" applyFont="1" applyFill="1" applyBorder="1" applyAlignment="1" applyProtection="1">
      <alignment horizontal="center" vertical="center" textRotation="90"/>
      <protection locked="0"/>
    </xf>
    <xf numFmtId="166" fontId="10" fillId="19" borderId="13" xfId="5" applyNumberFormat="1" applyFont="1" applyFill="1" applyBorder="1" applyAlignment="1" applyProtection="1">
      <alignment horizontal="center" vertical="center" textRotation="90" wrapText="1"/>
      <protection locked="0"/>
    </xf>
    <xf numFmtId="0" fontId="10" fillId="19" borderId="21" xfId="0" applyFont="1" applyFill="1" applyBorder="1" applyAlignment="1" applyProtection="1">
      <alignment horizontal="center" vertical="center" textRotation="90"/>
      <protection locked="0"/>
    </xf>
    <xf numFmtId="0" fontId="10" fillId="19" borderId="22" xfId="0" applyFont="1" applyFill="1" applyBorder="1" applyAlignment="1" applyProtection="1">
      <alignment horizontal="center" vertical="center" textRotation="90"/>
      <protection locked="0"/>
    </xf>
    <xf numFmtId="0" fontId="10" fillId="19" borderId="13" xfId="0" applyFont="1" applyFill="1" applyBorder="1" applyAlignment="1" applyProtection="1">
      <alignment horizontal="center" vertical="center" textRotation="90"/>
      <protection locked="0"/>
    </xf>
    <xf numFmtId="0" fontId="27" fillId="19" borderId="13" xfId="0" applyFont="1" applyFill="1" applyBorder="1" applyAlignment="1" applyProtection="1">
      <alignment horizontal="center" vertical="center" textRotation="90" wrapText="1"/>
      <protection locked="0"/>
    </xf>
    <xf numFmtId="165" fontId="52" fillId="19" borderId="0" xfId="5" applyNumberFormat="1" applyFont="1" applyFill="1" applyBorder="1" applyAlignment="1" applyProtection="1">
      <alignment vertical="center" wrapText="1"/>
      <protection locked="0"/>
    </xf>
    <xf numFmtId="0" fontId="53" fillId="19" borderId="0" xfId="0" applyFont="1" applyFill="1"/>
    <xf numFmtId="0" fontId="54" fillId="0" borderId="0" xfId="0" applyFont="1"/>
    <xf numFmtId="41" fontId="53" fillId="19" borderId="0" xfId="1" applyFont="1" applyFill="1"/>
    <xf numFmtId="0" fontId="54" fillId="19" borderId="0" xfId="0" applyFont="1" applyFill="1"/>
    <xf numFmtId="0" fontId="52" fillId="19" borderId="0" xfId="0" applyFont="1" applyFill="1"/>
    <xf numFmtId="0" fontId="54" fillId="19" borderId="0" xfId="0" applyFont="1" applyFill="1" applyBorder="1"/>
    <xf numFmtId="0" fontId="52" fillId="19" borderId="10" xfId="8" applyFont="1" applyFill="1" applyBorder="1" applyAlignment="1">
      <alignment horizontal="center" wrapText="1"/>
    </xf>
    <xf numFmtId="0" fontId="52" fillId="19" borderId="10" xfId="8" applyFont="1" applyFill="1" applyBorder="1" applyAlignment="1">
      <alignment horizontal="center" vertical="center"/>
    </xf>
    <xf numFmtId="0" fontId="52" fillId="19" borderId="10" xfId="0" applyFont="1" applyFill="1" applyBorder="1" applyAlignment="1">
      <alignment horizontal="center" vertical="center" wrapText="1" readingOrder="1"/>
    </xf>
    <xf numFmtId="3" fontId="52" fillId="19" borderId="10" xfId="0" applyNumberFormat="1" applyFont="1" applyFill="1" applyBorder="1" applyAlignment="1">
      <alignment horizontal="right" vertical="center" wrapText="1"/>
    </xf>
    <xf numFmtId="171" fontId="52" fillId="19" borderId="10" xfId="0" applyNumberFormat="1" applyFont="1" applyFill="1" applyBorder="1" applyAlignment="1">
      <alignment horizontal="right" vertical="center" wrapText="1"/>
    </xf>
    <xf numFmtId="4" fontId="52" fillId="19" borderId="10" xfId="0" applyNumberFormat="1" applyFont="1" applyFill="1" applyBorder="1" applyAlignment="1">
      <alignment horizontal="right" vertical="center" wrapText="1"/>
    </xf>
    <xf numFmtId="41" fontId="54" fillId="19" borderId="0" xfId="1" applyFont="1" applyFill="1"/>
    <xf numFmtId="0" fontId="53" fillId="19" borderId="10" xfId="0" applyFont="1" applyFill="1" applyBorder="1" applyAlignment="1">
      <alignment horizontal="center" wrapText="1" readingOrder="1"/>
    </xf>
    <xf numFmtId="2" fontId="53" fillId="19" borderId="10" xfId="0" applyNumberFormat="1" applyFont="1" applyFill="1" applyBorder="1" applyAlignment="1">
      <alignment horizontal="center" wrapText="1" readingOrder="1"/>
    </xf>
    <xf numFmtId="167" fontId="53" fillId="19" borderId="10" xfId="0" applyNumberFormat="1" applyFont="1" applyFill="1" applyBorder="1" applyAlignment="1">
      <alignment horizontal="center" wrapText="1" readingOrder="1"/>
    </xf>
    <xf numFmtId="2" fontId="53" fillId="19" borderId="10" xfId="0" applyNumberFormat="1" applyFont="1" applyFill="1" applyBorder="1"/>
    <xf numFmtId="2" fontId="55" fillId="3" borderId="10" xfId="0" applyNumberFormat="1" applyFont="1" applyFill="1" applyBorder="1" applyAlignment="1">
      <alignment horizontal="center" wrapText="1" readingOrder="1"/>
    </xf>
    <xf numFmtId="167" fontId="55" fillId="3" borderId="10" xfId="0" applyNumberFormat="1" applyFont="1" applyFill="1" applyBorder="1" applyAlignment="1">
      <alignment horizontal="center" wrapText="1" readingOrder="1"/>
    </xf>
    <xf numFmtId="0" fontId="56" fillId="19" borderId="0" xfId="0" applyFont="1" applyFill="1" applyAlignment="1">
      <alignment horizontal="center" vertical="center"/>
    </xf>
    <xf numFmtId="0" fontId="51" fillId="19" borderId="69" xfId="8" applyFont="1" applyFill="1" applyBorder="1" applyAlignment="1">
      <alignment horizontal="center" vertical="center"/>
    </xf>
    <xf numFmtId="0" fontId="51" fillId="19" borderId="70" xfId="8" applyFont="1" applyFill="1" applyBorder="1" applyAlignment="1">
      <alignment horizontal="center" vertical="center"/>
    </xf>
    <xf numFmtId="0" fontId="51" fillId="19" borderId="71" xfId="8" applyFont="1" applyFill="1" applyBorder="1" applyAlignment="1">
      <alignment horizontal="center" vertical="center"/>
    </xf>
    <xf numFmtId="0" fontId="51" fillId="19" borderId="69" xfId="0" applyFont="1" applyFill="1" applyBorder="1" applyAlignment="1">
      <alignment horizontal="center" vertical="center" wrapText="1" readingOrder="1"/>
    </xf>
    <xf numFmtId="0" fontId="51" fillId="19" borderId="70" xfId="0" applyFont="1" applyFill="1" applyBorder="1" applyAlignment="1">
      <alignment horizontal="center" vertical="center" wrapText="1" readingOrder="1"/>
    </xf>
    <xf numFmtId="0" fontId="51" fillId="19" borderId="71" xfId="0" applyFont="1" applyFill="1" applyBorder="1" applyAlignment="1">
      <alignment horizontal="center" vertical="center" wrapText="1" readingOrder="1"/>
    </xf>
    <xf numFmtId="1" fontId="53" fillId="19" borderId="10" xfId="8" applyNumberFormat="1" applyFont="1" applyFill="1" applyBorder="1" applyAlignment="1">
      <alignment horizontal="center" vertical="center"/>
    </xf>
    <xf numFmtId="0" fontId="57" fillId="0" borderId="14" xfId="0" applyFont="1" applyBorder="1"/>
    <xf numFmtId="0" fontId="57" fillId="0" borderId="14" xfId="0" applyFont="1" applyBorder="1" applyAlignment="1">
      <alignment vertical="center" wrapText="1"/>
    </xf>
    <xf numFmtId="4" fontId="52" fillId="19" borderId="0" xfId="0" applyNumberFormat="1" applyFont="1" applyFill="1" applyBorder="1" applyAlignment="1">
      <alignment horizontal="center" vertical="center" wrapText="1"/>
    </xf>
    <xf numFmtId="41" fontId="52" fillId="19" borderId="0" xfId="1" applyFont="1" applyFill="1"/>
    <xf numFmtId="0" fontId="52" fillId="19" borderId="0" xfId="0" applyFont="1" applyFill="1" applyAlignment="1">
      <alignment horizontal="right"/>
    </xf>
    <xf numFmtId="3" fontId="52" fillId="19" borderId="0" xfId="0" applyNumberFormat="1" applyFont="1" applyFill="1" applyBorder="1" applyAlignment="1">
      <alignment horizontal="center" vertical="center" wrapText="1"/>
    </xf>
    <xf numFmtId="0" fontId="52" fillId="19" borderId="0" xfId="8" applyFont="1" applyFill="1" applyAlignment="1">
      <alignment horizontal="right"/>
    </xf>
    <xf numFmtId="42" fontId="52" fillId="19" borderId="0" xfId="2" applyFont="1" applyFill="1" applyBorder="1"/>
  </cellXfs>
  <cellStyles count="9">
    <cellStyle name="Hipervínculo" xfId="4" builtinId="8"/>
    <cellStyle name="Millares [0]" xfId="1" builtinId="6"/>
    <cellStyle name="Millares 3" xfId="6" xr:uid="{35080001-1DA0-4CE3-9619-57A743CA0337}"/>
    <cellStyle name="Moneda [0]" xfId="2" builtinId="7"/>
    <cellStyle name="Normal" xfId="0" builtinId="0"/>
    <cellStyle name="Normal 2 2" xfId="5" xr:uid="{51EDC4FB-7376-43D6-B1A7-D1AC2BBAF44D}"/>
    <cellStyle name="Normal 2 3" xfId="7" xr:uid="{E028C701-49E4-416F-9A71-344F73ABFE15}"/>
    <cellStyle name="Normal 3 2" xfId="8" xr:uid="{5CDA8784-759C-4625-A4B9-DDE55A77D18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85725</xdr:colOff>
      <xdr:row>123</xdr:row>
      <xdr:rowOff>0</xdr:rowOff>
    </xdr:from>
    <xdr:to>
      <xdr:col>36</xdr:col>
      <xdr:colOff>0</xdr:colOff>
      <xdr:row>123</xdr:row>
      <xdr:rowOff>0</xdr:rowOff>
    </xdr:to>
    <xdr:sp macro="" textlink="">
      <xdr:nvSpPr>
        <xdr:cNvPr id="2" name="Texto 156">
          <a:extLst>
            <a:ext uri="{FF2B5EF4-FFF2-40B4-BE49-F238E27FC236}">
              <a16:creationId xmlns:a16="http://schemas.microsoft.com/office/drawing/2014/main" id="{6BCED144-FAAF-444E-AA4B-C5C486B50B55}"/>
            </a:ext>
          </a:extLst>
        </xdr:cNvPr>
        <xdr:cNvSpPr txBox="1">
          <a:spLocks noChangeArrowheads="1"/>
        </xdr:cNvSpPr>
      </xdr:nvSpPr>
      <xdr:spPr bwMode="auto">
        <a:xfrm>
          <a:off x="14201775" y="29057600"/>
          <a:ext cx="3714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212244</xdr:colOff>
      <xdr:row>53</xdr:row>
      <xdr:rowOff>96403</xdr:rowOff>
    </xdr:from>
    <xdr:to>
      <xdr:col>32</xdr:col>
      <xdr:colOff>112781</xdr:colOff>
      <xdr:row>70</xdr:row>
      <xdr:rowOff>102968</xdr:rowOff>
    </xdr:to>
    <xdr:cxnSp macro="">
      <xdr:nvCxnSpPr>
        <xdr:cNvPr id="3" name="Conector angular 22">
          <a:extLst>
            <a:ext uri="{FF2B5EF4-FFF2-40B4-BE49-F238E27FC236}">
              <a16:creationId xmlns:a16="http://schemas.microsoft.com/office/drawing/2014/main" id="{E5543188-F7C9-4CD9-8693-1FC0D2E12333}"/>
            </a:ext>
          </a:extLst>
        </xdr:cNvPr>
        <xdr:cNvCxnSpPr/>
      </xdr:nvCxnSpPr>
      <xdr:spPr bwMode="auto">
        <a:xfrm rot="5400000" flipH="1" flipV="1">
          <a:off x="11370155" y="14687742"/>
          <a:ext cx="3232365" cy="402187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chemeClr val="tx2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32</xdr:col>
      <xdr:colOff>160501</xdr:colOff>
      <xdr:row>51</xdr:row>
      <xdr:rowOff>57150</xdr:rowOff>
    </xdr:from>
    <xdr:to>
      <xdr:col>36</xdr:col>
      <xdr:colOff>40821</xdr:colOff>
      <xdr:row>55</xdr:row>
      <xdr:rowOff>158312</xdr:rowOff>
    </xdr:to>
    <xdr:sp macro="" textlink="">
      <xdr:nvSpPr>
        <xdr:cNvPr id="4" name="Rectángulo redondeado 32">
          <a:extLst>
            <a:ext uri="{FF2B5EF4-FFF2-40B4-BE49-F238E27FC236}">
              <a16:creationId xmlns:a16="http://schemas.microsoft.com/office/drawing/2014/main" id="{C6CC2F91-D522-4D6C-B4AF-0B290A352FA1}"/>
            </a:ext>
          </a:extLst>
        </xdr:cNvPr>
        <xdr:cNvSpPr/>
      </xdr:nvSpPr>
      <xdr:spPr bwMode="auto">
        <a:xfrm>
          <a:off x="13235151" y="12877800"/>
          <a:ext cx="1378920" cy="81236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chemeClr val="tx2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49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38101</xdr:colOff>
      <xdr:row>70</xdr:row>
      <xdr:rowOff>95031</xdr:rowOff>
    </xdr:from>
    <xdr:to>
      <xdr:col>31</xdr:col>
      <xdr:colOff>210655</xdr:colOff>
      <xdr:row>70</xdr:row>
      <xdr:rowOff>95035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1FFE9F0-F2E4-4837-92D9-C008DAF7AC2E}"/>
            </a:ext>
          </a:extLst>
        </xdr:cNvPr>
        <xdr:cNvCxnSpPr/>
      </xdr:nvCxnSpPr>
      <xdr:spPr bwMode="auto">
        <a:xfrm flipV="1">
          <a:off x="12179301" y="16497081"/>
          <a:ext cx="604354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chemeClr val="tx2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154214</xdr:colOff>
      <xdr:row>0</xdr:row>
      <xdr:rowOff>131536</xdr:rowOff>
    </xdr:from>
    <xdr:to>
      <xdr:col>35</xdr:col>
      <xdr:colOff>277499</xdr:colOff>
      <xdr:row>3</xdr:row>
      <xdr:rowOff>101516</xdr:rowOff>
    </xdr:to>
    <xdr:sp macro="" textlink="">
      <xdr:nvSpPr>
        <xdr:cNvPr id="6" name="Texto 91">
          <a:extLst>
            <a:ext uri="{FF2B5EF4-FFF2-40B4-BE49-F238E27FC236}">
              <a16:creationId xmlns:a16="http://schemas.microsoft.com/office/drawing/2014/main" id="{9D053CD4-60A1-4667-B7CB-1A0DE3EE832A}"/>
            </a:ext>
          </a:extLst>
        </xdr:cNvPr>
        <xdr:cNvSpPr txBox="1">
          <a:spLocks noChangeArrowheads="1"/>
        </xdr:cNvSpPr>
      </xdr:nvSpPr>
      <xdr:spPr bwMode="auto">
        <a:xfrm>
          <a:off x="11914414" y="131536"/>
          <a:ext cx="2479135" cy="50973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Montserrat Medium" panose="00000600000000000000" pitchFamily="2" charset="0"/>
              <a:cs typeface="Arial"/>
            </a:rPr>
            <a:t>AÑO  TRIBUTARIO  2024</a:t>
          </a:r>
        </a:p>
        <a:p>
          <a:pPr algn="ctr" rtl="0">
            <a:defRPr sz="1000"/>
          </a:pPr>
          <a:r>
            <a:rPr lang="es-CL" sz="800" b="1" i="0" strike="noStrike">
              <a:solidFill>
                <a:schemeClr val="bg1"/>
              </a:solidFill>
              <a:latin typeface="Montserrat Medium" panose="00000600000000000000" pitchFamily="2" charset="0"/>
              <a:cs typeface="Arial"/>
            </a:rPr>
            <a:t> </a:t>
          </a:r>
          <a:r>
            <a:rPr lang="es-CL" sz="1000" b="1" i="0" strike="noStrike">
              <a:solidFill>
                <a:schemeClr val="bg1"/>
              </a:solidFill>
              <a:latin typeface="Montserrat Medium" panose="00000600000000000000" pitchFamily="2" charset="0"/>
              <a:cs typeface="Arial"/>
            </a:rPr>
            <a:t>IMPUESTOS ANUALES A LA RENTA</a:t>
          </a:r>
        </a:p>
      </xdr:txBody>
    </xdr:sp>
    <xdr:clientData/>
  </xdr:twoCellAnchor>
  <xdr:twoCellAnchor editAs="oneCell">
    <xdr:from>
      <xdr:col>0</xdr:col>
      <xdr:colOff>214314</xdr:colOff>
      <xdr:row>0</xdr:row>
      <xdr:rowOff>29285</xdr:rowOff>
    </xdr:from>
    <xdr:to>
      <xdr:col>5</xdr:col>
      <xdr:colOff>103284</xdr:colOff>
      <xdr:row>5</xdr:row>
      <xdr:rowOff>323201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D015059-D907-4712-A6C9-8B94AF0C3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56"/>
        <a:stretch/>
      </xdr:blipFill>
      <xdr:spPr>
        <a:xfrm>
          <a:off x="214314" y="29285"/>
          <a:ext cx="1673320" cy="1370695"/>
        </a:xfrm>
        <a:prstGeom prst="rect">
          <a:avLst/>
        </a:prstGeom>
      </xdr:spPr>
    </xdr:pic>
    <xdr:clientData/>
  </xdr:twoCellAnchor>
  <xdr:twoCellAnchor>
    <xdr:from>
      <xdr:col>0</xdr:col>
      <xdr:colOff>156361</xdr:colOff>
      <xdr:row>0</xdr:row>
      <xdr:rowOff>169334</xdr:rowOff>
    </xdr:from>
    <xdr:to>
      <xdr:col>0</xdr:col>
      <xdr:colOff>202080</xdr:colOff>
      <xdr:row>5</xdr:row>
      <xdr:rowOff>210084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54C331C-3E01-42E4-ABED-B6218D078F1C}"/>
            </a:ext>
          </a:extLst>
        </xdr:cNvPr>
        <xdr:cNvSpPr/>
      </xdr:nvSpPr>
      <xdr:spPr>
        <a:xfrm>
          <a:off x="156361" y="169334"/>
          <a:ext cx="45719" cy="1063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21</xdr:col>
      <xdr:colOff>339587</xdr:colOff>
      <xdr:row>192</xdr:row>
      <xdr:rowOff>33130</xdr:rowOff>
    </xdr:from>
    <xdr:to>
      <xdr:col>25</xdr:col>
      <xdr:colOff>80285</xdr:colOff>
      <xdr:row>193</xdr:row>
      <xdr:rowOff>34787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B9A5EE15-4FEA-4A99-BD35-FC8BFA6FA9C0}"/>
            </a:ext>
          </a:extLst>
        </xdr:cNvPr>
        <xdr:cNvSpPr/>
      </xdr:nvSpPr>
      <xdr:spPr>
        <a:xfrm>
          <a:off x="8632687" y="43683030"/>
          <a:ext cx="1391698" cy="427107"/>
        </a:xfrm>
        <a:prstGeom prst="round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L" sz="900"/>
            <a:t>Trasladar a código 198</a:t>
          </a:r>
        </a:p>
      </xdr:txBody>
    </xdr:sp>
    <xdr:clientData/>
  </xdr:twoCellAnchor>
  <xdr:twoCellAnchor>
    <xdr:from>
      <xdr:col>17</xdr:col>
      <xdr:colOff>430694</xdr:colOff>
      <xdr:row>192</xdr:row>
      <xdr:rowOff>52180</xdr:rowOff>
    </xdr:from>
    <xdr:to>
      <xdr:col>21</xdr:col>
      <xdr:colOff>264048</xdr:colOff>
      <xdr:row>193</xdr:row>
      <xdr:rowOff>61567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B5F51C9F-F67E-4C56-AF36-245AC211CA42}"/>
            </a:ext>
          </a:extLst>
        </xdr:cNvPr>
        <xdr:cNvSpPr/>
      </xdr:nvSpPr>
      <xdr:spPr>
        <a:xfrm>
          <a:off x="6882294" y="43702080"/>
          <a:ext cx="1674854" cy="434837"/>
        </a:xfrm>
        <a:prstGeom prst="round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L" sz="900"/>
            <a:t>Trasladar a código 110, solo personas naturales</a:t>
          </a:r>
          <a:endParaRPr lang="es-CL" sz="1100"/>
        </a:p>
      </xdr:txBody>
    </xdr:sp>
    <xdr:clientData/>
  </xdr:twoCellAnchor>
  <xdr:twoCellAnchor>
    <xdr:from>
      <xdr:col>18</xdr:col>
      <xdr:colOff>30758</xdr:colOff>
      <xdr:row>190</xdr:row>
      <xdr:rowOff>66263</xdr:rowOff>
    </xdr:from>
    <xdr:to>
      <xdr:col>18</xdr:col>
      <xdr:colOff>94262</xdr:colOff>
      <xdr:row>192</xdr:row>
      <xdr:rowOff>166485</xdr:rowOff>
    </xdr:to>
    <xdr:cxnSp macro="">
      <xdr:nvCxnSpPr>
        <xdr:cNvPr id="13" name="Conector angular 9">
          <a:extLst>
            <a:ext uri="{FF2B5EF4-FFF2-40B4-BE49-F238E27FC236}">
              <a16:creationId xmlns:a16="http://schemas.microsoft.com/office/drawing/2014/main" id="{8911D3AC-4B10-4DB1-AD32-FC180544E209}"/>
            </a:ext>
          </a:extLst>
        </xdr:cNvPr>
        <xdr:cNvCxnSpPr/>
      </xdr:nvCxnSpPr>
      <xdr:spPr>
        <a:xfrm rot="16200000" flipH="1">
          <a:off x="6705299" y="43524972"/>
          <a:ext cx="519322" cy="63504"/>
        </a:xfrm>
        <a:prstGeom prst="bentConnector3">
          <a:avLst>
            <a:gd name="adj1" fmla="val 3087"/>
          </a:avLst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356046</xdr:colOff>
      <xdr:row>190</xdr:row>
      <xdr:rowOff>115960</xdr:rowOff>
    </xdr:from>
    <xdr:to>
      <xdr:col>25</xdr:col>
      <xdr:colOff>94374</xdr:colOff>
      <xdr:row>192</xdr:row>
      <xdr:rowOff>216182</xdr:rowOff>
    </xdr:to>
    <xdr:cxnSp macro="">
      <xdr:nvCxnSpPr>
        <xdr:cNvPr id="14" name="Conector angular 9">
          <a:extLst>
            <a:ext uri="{FF2B5EF4-FFF2-40B4-BE49-F238E27FC236}">
              <a16:creationId xmlns:a16="http://schemas.microsoft.com/office/drawing/2014/main" id="{6A77A5CD-34E8-4D13-99E7-D8F1F9817308}"/>
            </a:ext>
          </a:extLst>
        </xdr:cNvPr>
        <xdr:cNvCxnSpPr/>
      </xdr:nvCxnSpPr>
      <xdr:spPr>
        <a:xfrm rot="16200000" flipH="1">
          <a:off x="9706449" y="43534057"/>
          <a:ext cx="519322" cy="144728"/>
        </a:xfrm>
        <a:prstGeom prst="bentConnector3">
          <a:avLst>
            <a:gd name="adj1" fmla="val 3087"/>
          </a:avLst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85725</xdr:rowOff>
    </xdr:from>
    <xdr:to>
      <xdr:col>3</xdr:col>
      <xdr:colOff>609600</xdr:colOff>
      <xdr:row>6</xdr:row>
      <xdr:rowOff>70719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D7B7C-4E0C-4E4C-969A-7EC4C1F92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56"/>
        <a:stretch/>
      </xdr:blipFill>
      <xdr:spPr>
        <a:xfrm>
          <a:off x="828676" y="85725"/>
          <a:ext cx="1295399" cy="1137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i.cl/ayudas/formularios/f22_at2024_comple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8C38-6335-4805-80C0-7423E0E8860E}">
  <dimension ref="A1:BQ706"/>
  <sheetViews>
    <sheetView showGridLines="0" zoomScale="80" zoomScaleNormal="80" workbookViewId="0">
      <selection activeCell="AL12" sqref="AL12"/>
    </sheetView>
  </sheetViews>
  <sheetFormatPr baseColWidth="10" defaultColWidth="10.85546875" defaultRowHeight="14.25" x14ac:dyDescent="0.2"/>
  <cols>
    <col min="1" max="1" width="5.42578125" style="2" customWidth="1"/>
    <col min="2" max="2" width="6.85546875" style="2" customWidth="1"/>
    <col min="3" max="3" width="4.85546875" style="2" customWidth="1"/>
    <col min="4" max="5" width="4.140625" style="2" customWidth="1"/>
    <col min="6" max="6" width="5.140625" style="2" customWidth="1"/>
    <col min="7" max="7" width="5.42578125" style="2" customWidth="1"/>
    <col min="8" max="8" width="6" style="2" customWidth="1"/>
    <col min="9" max="9" width="4.140625" style="2" customWidth="1"/>
    <col min="10" max="11" width="5.85546875" style="2" customWidth="1"/>
    <col min="12" max="12" width="5.42578125" style="2" customWidth="1"/>
    <col min="13" max="13" width="7.85546875" style="2" customWidth="1"/>
    <col min="14" max="14" width="4.140625" style="2" customWidth="1"/>
    <col min="15" max="15" width="5.42578125" style="2" customWidth="1"/>
    <col min="16" max="16" width="6" style="2" customWidth="1"/>
    <col min="17" max="17" width="5.42578125" style="2" customWidth="1"/>
    <col min="18" max="18" width="6.42578125" style="2" customWidth="1"/>
    <col min="19" max="19" width="8" style="2" customWidth="1"/>
    <col min="20" max="20" width="5.42578125" style="2" customWidth="1"/>
    <col min="21" max="21" width="6.42578125" style="2" customWidth="1"/>
    <col min="22" max="22" width="6.140625" style="2" customWidth="1"/>
    <col min="23" max="23" width="5.42578125" style="2" customWidth="1"/>
    <col min="24" max="24" width="6.140625" style="2" customWidth="1"/>
    <col min="25" max="25" width="5.85546875" style="2" customWidth="1"/>
    <col min="26" max="26" width="7.140625" style="2" customWidth="1"/>
    <col min="27" max="27" width="5.42578125" style="2" customWidth="1"/>
    <col min="28" max="28" width="6.85546875" style="2" customWidth="1"/>
    <col min="29" max="29" width="6.5703125" style="2" customWidth="1"/>
    <col min="30" max="30" width="5.42578125" style="2" customWidth="1"/>
    <col min="31" max="31" width="6.140625" style="2" customWidth="1"/>
    <col min="32" max="32" width="7.140625" style="2" customWidth="1"/>
    <col min="33" max="33" width="6.140625" style="2" customWidth="1"/>
    <col min="34" max="34" width="4.140625" style="2" customWidth="1"/>
    <col min="35" max="35" width="4.5703125" style="2" customWidth="1"/>
    <col min="36" max="36" width="6.5703125" style="2" customWidth="1"/>
    <col min="37" max="37" width="6.85546875" style="1" customWidth="1"/>
    <col min="38" max="54" width="5.42578125" style="2" customWidth="1"/>
    <col min="55" max="16384" width="10.85546875" style="2"/>
  </cols>
  <sheetData>
    <row r="1" spans="1:46" x14ac:dyDescent="0.2">
      <c r="A1" s="719"/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19"/>
      <c r="AC1" s="719"/>
      <c r="AD1" s="719"/>
      <c r="AE1" s="719"/>
      <c r="AF1" s="719"/>
      <c r="AG1" s="719"/>
      <c r="AH1" s="719"/>
      <c r="AI1" s="719"/>
      <c r="AJ1" s="720"/>
    </row>
    <row r="2" spans="1:46" ht="18" x14ac:dyDescent="0.35">
      <c r="A2" s="721"/>
      <c r="B2" s="719"/>
      <c r="C2" s="719"/>
      <c r="D2" s="719"/>
      <c r="E2" s="719"/>
      <c r="F2" s="719"/>
      <c r="G2" s="741" t="s">
        <v>633</v>
      </c>
      <c r="H2" s="739"/>
      <c r="I2" s="740"/>
      <c r="J2" s="740"/>
      <c r="K2" s="743" t="s">
        <v>632</v>
      </c>
      <c r="L2" s="743"/>
      <c r="M2" s="743"/>
      <c r="N2" s="743"/>
      <c r="O2" s="743"/>
      <c r="P2" s="743"/>
      <c r="Q2" s="743"/>
      <c r="R2" s="743"/>
      <c r="S2" s="743"/>
      <c r="T2" s="738"/>
      <c r="U2" s="738"/>
      <c r="V2" s="738"/>
      <c r="W2" s="738"/>
      <c r="X2" s="738"/>
      <c r="Y2" s="738"/>
      <c r="Z2" s="738"/>
      <c r="AA2" s="738"/>
      <c r="AB2" s="738"/>
      <c r="AC2" s="719"/>
      <c r="AD2" s="719"/>
      <c r="AE2" s="719"/>
      <c r="AF2" s="719"/>
      <c r="AG2" s="719"/>
      <c r="AH2" s="719"/>
      <c r="AI2" s="719"/>
      <c r="AJ2" s="720"/>
    </row>
    <row r="3" spans="1:46" ht="15.75" thickBot="1" x14ac:dyDescent="0.25">
      <c r="A3" s="721"/>
      <c r="B3" s="719"/>
      <c r="C3" s="719"/>
      <c r="D3" s="719"/>
      <c r="E3" s="719"/>
      <c r="F3" s="719"/>
      <c r="G3" s="742" t="s">
        <v>631</v>
      </c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719"/>
      <c r="AJ3" s="720"/>
    </row>
    <row r="4" spans="1:46" ht="15" customHeight="1" x14ac:dyDescent="0.2">
      <c r="A4" s="722"/>
      <c r="B4" s="723"/>
      <c r="C4" s="723"/>
      <c r="D4" s="723"/>
      <c r="E4" s="723"/>
      <c r="F4" s="723"/>
      <c r="G4" s="724" t="s">
        <v>0</v>
      </c>
      <c r="H4" s="724"/>
      <c r="I4" s="724"/>
      <c r="J4" s="724"/>
      <c r="K4" s="724"/>
      <c r="L4" s="724"/>
      <c r="M4" s="724"/>
      <c r="N4" s="724"/>
      <c r="O4" s="724"/>
      <c r="P4" s="724"/>
      <c r="Q4" s="725"/>
      <c r="R4" s="726" t="s">
        <v>1</v>
      </c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7" t="s">
        <v>2</v>
      </c>
      <c r="AF4" s="728"/>
      <c r="AG4" s="728"/>
      <c r="AH4" s="728"/>
      <c r="AI4" s="728"/>
      <c r="AJ4" s="729"/>
    </row>
    <row r="5" spans="1:46" ht="23.25" customHeight="1" x14ac:dyDescent="0.2">
      <c r="A5" s="722"/>
      <c r="B5" s="723"/>
      <c r="C5" s="723"/>
      <c r="D5" s="723"/>
      <c r="E5" s="723"/>
      <c r="F5" s="723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1"/>
      <c r="R5" s="732" t="s">
        <v>3</v>
      </c>
      <c r="S5" s="732"/>
      <c r="T5" s="732"/>
      <c r="U5" s="732"/>
      <c r="V5" s="732"/>
      <c r="W5" s="732"/>
      <c r="X5" s="732"/>
      <c r="Y5" s="733" t="s">
        <v>4</v>
      </c>
      <c r="Z5" s="733"/>
      <c r="AA5" s="733"/>
      <c r="AB5" s="733"/>
      <c r="AC5" s="733"/>
      <c r="AD5" s="733"/>
      <c r="AE5" s="734"/>
      <c r="AF5" s="735"/>
      <c r="AG5" s="735"/>
      <c r="AH5" s="735"/>
      <c r="AI5" s="735"/>
      <c r="AJ5" s="736"/>
    </row>
    <row r="6" spans="1:46" ht="30.95" customHeight="1" x14ac:dyDescent="0.25">
      <c r="A6" s="722"/>
      <c r="B6" s="723"/>
      <c r="C6" s="723"/>
      <c r="D6" s="723"/>
      <c r="E6" s="723"/>
      <c r="F6" s="723"/>
      <c r="G6" s="730"/>
      <c r="H6" s="730"/>
      <c r="I6" s="730"/>
      <c r="J6" s="730"/>
      <c r="K6" s="730"/>
      <c r="L6" s="730"/>
      <c r="M6" s="730"/>
      <c r="N6" s="730"/>
      <c r="O6" s="730"/>
      <c r="P6" s="730"/>
      <c r="Q6" s="731"/>
      <c r="R6" s="737" t="s">
        <v>5</v>
      </c>
      <c r="S6" s="737"/>
      <c r="T6" s="737"/>
      <c r="U6" s="737" t="s">
        <v>6</v>
      </c>
      <c r="V6" s="737"/>
      <c r="W6" s="737"/>
      <c r="X6" s="737"/>
      <c r="Y6" s="737" t="s">
        <v>5</v>
      </c>
      <c r="Z6" s="737"/>
      <c r="AA6" s="737"/>
      <c r="AB6" s="737" t="s">
        <v>6</v>
      </c>
      <c r="AC6" s="737"/>
      <c r="AD6" s="737"/>
      <c r="AE6" s="734"/>
      <c r="AF6" s="735"/>
      <c r="AG6" s="735"/>
      <c r="AH6" s="735"/>
      <c r="AI6" s="735"/>
      <c r="AJ6" s="736"/>
      <c r="AK6" s="3" t="s">
        <v>7</v>
      </c>
    </row>
    <row r="7" spans="1:46" ht="14.45" customHeight="1" x14ac:dyDescent="0.2">
      <c r="A7" s="744" t="s">
        <v>8</v>
      </c>
      <c r="B7" s="4">
        <v>1</v>
      </c>
      <c r="C7" s="781" t="s">
        <v>9</v>
      </c>
      <c r="D7" s="781"/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1"/>
      <c r="P7" s="781"/>
      <c r="Q7" s="5">
        <v>1592</v>
      </c>
      <c r="R7" s="213"/>
      <c r="S7" s="213"/>
      <c r="T7" s="5">
        <v>1024</v>
      </c>
      <c r="U7" s="213"/>
      <c r="V7" s="213"/>
      <c r="W7" s="213"/>
      <c r="X7" s="4">
        <v>1593</v>
      </c>
      <c r="Y7" s="213"/>
      <c r="Z7" s="213"/>
      <c r="AA7" s="4">
        <v>1025</v>
      </c>
      <c r="AB7" s="213"/>
      <c r="AC7" s="213"/>
      <c r="AD7" s="5">
        <v>104</v>
      </c>
      <c r="AE7" s="211"/>
      <c r="AF7" s="211"/>
      <c r="AG7" s="211"/>
      <c r="AH7" s="211"/>
      <c r="AI7" s="211"/>
      <c r="AJ7" s="6" t="s">
        <v>10</v>
      </c>
      <c r="AK7" s="7">
        <f t="shared" ref="AK7:AK34" si="0">+IF(AE7&gt;0,1,0)</f>
        <v>0</v>
      </c>
    </row>
    <row r="8" spans="1:46" ht="15" x14ac:dyDescent="0.2">
      <c r="A8" s="744"/>
      <c r="B8" s="4">
        <v>2</v>
      </c>
      <c r="C8" s="781" t="s">
        <v>11</v>
      </c>
      <c r="D8" s="781"/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5">
        <v>1594</v>
      </c>
      <c r="R8" s="213"/>
      <c r="S8" s="213"/>
      <c r="T8" s="5">
        <v>1026</v>
      </c>
      <c r="U8" s="213"/>
      <c r="V8" s="213"/>
      <c r="W8" s="213"/>
      <c r="X8" s="4">
        <v>1595</v>
      </c>
      <c r="Y8" s="213"/>
      <c r="Z8" s="213"/>
      <c r="AA8" s="4">
        <v>1027</v>
      </c>
      <c r="AB8" s="213"/>
      <c r="AC8" s="213"/>
      <c r="AD8" s="5">
        <v>105</v>
      </c>
      <c r="AE8" s="211">
        <v>0</v>
      </c>
      <c r="AF8" s="211"/>
      <c r="AG8" s="211"/>
      <c r="AH8" s="211"/>
      <c r="AI8" s="211"/>
      <c r="AJ8" s="6" t="s">
        <v>10</v>
      </c>
      <c r="AK8" s="7">
        <f t="shared" si="0"/>
        <v>0</v>
      </c>
    </row>
    <row r="9" spans="1:46" ht="15" x14ac:dyDescent="0.2">
      <c r="A9" s="744"/>
      <c r="B9" s="4">
        <v>3</v>
      </c>
      <c r="C9" s="781" t="s">
        <v>12</v>
      </c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5">
        <v>106</v>
      </c>
      <c r="AE9" s="211"/>
      <c r="AF9" s="211"/>
      <c r="AG9" s="211"/>
      <c r="AH9" s="211"/>
      <c r="AI9" s="211"/>
      <c r="AJ9" s="6" t="s">
        <v>10</v>
      </c>
      <c r="AK9" s="7">
        <f t="shared" si="0"/>
        <v>0</v>
      </c>
    </row>
    <row r="10" spans="1:46" ht="15" x14ac:dyDescent="0.2">
      <c r="A10" s="744"/>
      <c r="B10" s="4">
        <v>4</v>
      </c>
      <c r="C10" s="781" t="s">
        <v>13</v>
      </c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1"/>
      <c r="O10" s="781"/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781"/>
      <c r="AA10" s="5">
        <v>603</v>
      </c>
      <c r="AB10" s="213"/>
      <c r="AC10" s="213"/>
      <c r="AD10" s="5">
        <v>108</v>
      </c>
      <c r="AE10" s="211"/>
      <c r="AF10" s="211"/>
      <c r="AG10" s="211"/>
      <c r="AH10" s="211"/>
      <c r="AI10" s="211"/>
      <c r="AJ10" s="6" t="s">
        <v>10</v>
      </c>
      <c r="AK10" s="7">
        <f t="shared" si="0"/>
        <v>0</v>
      </c>
    </row>
    <row r="11" spans="1:46" ht="37.5" customHeight="1" x14ac:dyDescent="0.2">
      <c r="A11" s="744"/>
      <c r="B11" s="227">
        <v>5</v>
      </c>
      <c r="C11" s="782" t="s">
        <v>634</v>
      </c>
      <c r="D11" s="782"/>
      <c r="E11" s="782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2"/>
      <c r="Q11" s="5">
        <v>1721</v>
      </c>
      <c r="R11" s="231" t="s">
        <v>14</v>
      </c>
      <c r="S11" s="231"/>
      <c r="T11" s="4">
        <v>1722</v>
      </c>
      <c r="U11" s="231" t="s">
        <v>14</v>
      </c>
      <c r="V11" s="231"/>
      <c r="W11" s="231"/>
      <c r="X11" s="4">
        <v>1596</v>
      </c>
      <c r="Y11" s="231" t="s">
        <v>14</v>
      </c>
      <c r="Z11" s="231"/>
      <c r="AA11" s="4">
        <v>954</v>
      </c>
      <c r="AB11" s="231" t="s">
        <v>14</v>
      </c>
      <c r="AC11" s="231"/>
      <c r="AD11" s="5">
        <v>955</v>
      </c>
      <c r="AE11" s="218" t="s">
        <v>14</v>
      </c>
      <c r="AF11" s="219"/>
      <c r="AG11" s="219"/>
      <c r="AH11" s="219"/>
      <c r="AI11" s="220"/>
      <c r="AJ11" s="8" t="s">
        <v>10</v>
      </c>
      <c r="AK11" s="7">
        <f t="shared" si="0"/>
        <v>1</v>
      </c>
    </row>
    <row r="12" spans="1:46" ht="32.450000000000003" customHeight="1" x14ac:dyDescent="0.2">
      <c r="A12" s="744"/>
      <c r="B12" s="228"/>
      <c r="C12" s="221" t="s">
        <v>15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9">
        <v>1848</v>
      </c>
      <c r="AB12" s="217"/>
      <c r="AC12" s="217"/>
      <c r="AD12" s="9">
        <v>1849</v>
      </c>
      <c r="AE12" s="223"/>
      <c r="AF12" s="223"/>
      <c r="AG12" s="223"/>
      <c r="AH12" s="223"/>
      <c r="AI12" s="223"/>
      <c r="AJ12" s="10"/>
      <c r="AK12" s="7">
        <f t="shared" si="0"/>
        <v>0</v>
      </c>
    </row>
    <row r="13" spans="1:46" ht="15" x14ac:dyDescent="0.25">
      <c r="A13" s="744"/>
      <c r="B13" s="228"/>
      <c r="C13" s="224" t="s">
        <v>16</v>
      </c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6"/>
      <c r="X13" s="9">
        <v>1850</v>
      </c>
      <c r="Y13" s="217"/>
      <c r="Z13" s="217"/>
      <c r="AA13" s="9">
        <v>1851</v>
      </c>
      <c r="AB13" s="217"/>
      <c r="AC13" s="217"/>
      <c r="AD13" s="9">
        <v>1852</v>
      </c>
      <c r="AE13" s="223"/>
      <c r="AF13" s="223"/>
      <c r="AG13" s="223"/>
      <c r="AH13" s="223"/>
      <c r="AI13" s="223"/>
      <c r="AJ13" s="10"/>
      <c r="AK13" s="7"/>
      <c r="AT13" s="210" t="s">
        <v>630</v>
      </c>
    </row>
    <row r="14" spans="1:46" ht="45.95" customHeight="1" x14ac:dyDescent="0.2">
      <c r="A14" s="744"/>
      <c r="B14" s="228"/>
      <c r="C14" s="214" t="s">
        <v>17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6"/>
      <c r="Q14" s="9">
        <v>1853</v>
      </c>
      <c r="R14" s="217"/>
      <c r="S14" s="217"/>
      <c r="T14" s="9">
        <v>1854</v>
      </c>
      <c r="U14" s="217"/>
      <c r="V14" s="217"/>
      <c r="W14" s="217"/>
      <c r="X14" s="9">
        <v>1855</v>
      </c>
      <c r="Y14" s="217"/>
      <c r="Z14" s="217"/>
      <c r="AA14" s="9">
        <v>1856</v>
      </c>
      <c r="AB14" s="217"/>
      <c r="AC14" s="217"/>
      <c r="AD14" s="9">
        <v>1857</v>
      </c>
      <c r="AE14" s="223">
        <v>0</v>
      </c>
      <c r="AF14" s="223"/>
      <c r="AG14" s="223"/>
      <c r="AH14" s="223"/>
      <c r="AI14" s="223"/>
      <c r="AJ14" s="10"/>
      <c r="AK14" s="7"/>
    </row>
    <row r="15" spans="1:46" ht="25.7" customHeight="1" x14ac:dyDescent="0.2">
      <c r="A15" s="744"/>
      <c r="B15" s="228"/>
      <c r="C15" s="224" t="s">
        <v>18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6"/>
      <c r="Q15" s="9">
        <v>1858</v>
      </c>
      <c r="R15" s="217"/>
      <c r="S15" s="217"/>
      <c r="T15" s="9">
        <v>1859</v>
      </c>
      <c r="U15" s="217"/>
      <c r="V15" s="217"/>
      <c r="W15" s="217"/>
      <c r="X15" s="9">
        <v>1860</v>
      </c>
      <c r="Y15" s="217"/>
      <c r="Z15" s="217"/>
      <c r="AA15" s="9">
        <v>1861</v>
      </c>
      <c r="AB15" s="217"/>
      <c r="AC15" s="217"/>
      <c r="AD15" s="9">
        <v>1862</v>
      </c>
      <c r="AE15" s="223">
        <v>0</v>
      </c>
      <c r="AF15" s="223"/>
      <c r="AG15" s="223"/>
      <c r="AH15" s="223"/>
      <c r="AI15" s="223"/>
      <c r="AJ15" s="10"/>
      <c r="AK15" s="7"/>
    </row>
    <row r="16" spans="1:46" ht="15" x14ac:dyDescent="0.2">
      <c r="A16" s="744"/>
      <c r="B16" s="228"/>
      <c r="C16" s="232" t="s">
        <v>19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4"/>
      <c r="AA16" s="9">
        <v>1872</v>
      </c>
      <c r="AB16" s="217"/>
      <c r="AC16" s="217"/>
      <c r="AD16" s="9">
        <v>1873</v>
      </c>
      <c r="AE16" s="223"/>
      <c r="AF16" s="223"/>
      <c r="AG16" s="223"/>
      <c r="AH16" s="223"/>
      <c r="AI16" s="223"/>
      <c r="AJ16" s="10"/>
      <c r="AK16" s="7"/>
    </row>
    <row r="17" spans="1:37" ht="15" x14ac:dyDescent="0.2">
      <c r="A17" s="744"/>
      <c r="B17" s="229"/>
      <c r="C17" s="232" t="s">
        <v>20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4"/>
      <c r="X17" s="9">
        <v>1863</v>
      </c>
      <c r="Y17" s="217"/>
      <c r="Z17" s="217"/>
      <c r="AA17" s="9">
        <v>1864</v>
      </c>
      <c r="AB17" s="217"/>
      <c r="AC17" s="217"/>
      <c r="AD17" s="9">
        <v>1865</v>
      </c>
      <c r="AE17" s="223"/>
      <c r="AF17" s="223"/>
      <c r="AG17" s="223"/>
      <c r="AH17" s="223"/>
      <c r="AI17" s="223"/>
      <c r="AJ17" s="10"/>
      <c r="AK17" s="7"/>
    </row>
    <row r="18" spans="1:37" ht="28.5" customHeight="1" x14ac:dyDescent="0.2">
      <c r="A18" s="744"/>
      <c r="B18" s="4">
        <v>6</v>
      </c>
      <c r="C18" s="230" t="s">
        <v>21</v>
      </c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5">
        <v>1597</v>
      </c>
      <c r="R18" s="213"/>
      <c r="S18" s="213"/>
      <c r="T18" s="5">
        <v>1598</v>
      </c>
      <c r="U18" s="213"/>
      <c r="V18" s="213"/>
      <c r="W18" s="213"/>
      <c r="X18" s="5">
        <v>1599</v>
      </c>
      <c r="Y18" s="213"/>
      <c r="Z18" s="213"/>
      <c r="AA18" s="5">
        <v>1631</v>
      </c>
      <c r="AB18" s="213"/>
      <c r="AC18" s="213"/>
      <c r="AD18" s="5">
        <v>1632</v>
      </c>
      <c r="AE18" s="211"/>
      <c r="AF18" s="211"/>
      <c r="AG18" s="211"/>
      <c r="AH18" s="211"/>
      <c r="AI18" s="211"/>
      <c r="AJ18" s="8" t="s">
        <v>10</v>
      </c>
      <c r="AK18" s="7">
        <f t="shared" si="0"/>
        <v>0</v>
      </c>
    </row>
    <row r="19" spans="1:37" ht="19.5" customHeight="1" x14ac:dyDescent="0.2">
      <c r="A19" s="744"/>
      <c r="B19" s="4">
        <v>7</v>
      </c>
      <c r="C19" s="212" t="s">
        <v>22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5">
        <v>110</v>
      </c>
      <c r="AE19" s="211"/>
      <c r="AF19" s="211"/>
      <c r="AG19" s="211"/>
      <c r="AH19" s="211"/>
      <c r="AI19" s="211"/>
      <c r="AJ19" s="6" t="s">
        <v>10</v>
      </c>
      <c r="AK19" s="7">
        <f t="shared" si="0"/>
        <v>0</v>
      </c>
    </row>
    <row r="20" spans="1:37" ht="30" customHeight="1" x14ac:dyDescent="0.2">
      <c r="A20" s="744"/>
      <c r="B20" s="227">
        <v>8</v>
      </c>
      <c r="C20" s="230" t="s">
        <v>23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5">
        <v>605</v>
      </c>
      <c r="AB20" s="213" t="s">
        <v>14</v>
      </c>
      <c r="AC20" s="213"/>
      <c r="AD20" s="5">
        <v>155</v>
      </c>
      <c r="AE20" s="211" t="s">
        <v>14</v>
      </c>
      <c r="AF20" s="211"/>
      <c r="AG20" s="211"/>
      <c r="AH20" s="211"/>
      <c r="AI20" s="211"/>
      <c r="AJ20" s="6" t="s">
        <v>10</v>
      </c>
      <c r="AK20" s="7">
        <f t="shared" si="0"/>
        <v>1</v>
      </c>
    </row>
    <row r="21" spans="1:37" ht="15" x14ac:dyDescent="0.2">
      <c r="A21" s="744"/>
      <c r="B21" s="228"/>
      <c r="C21" s="232" t="s">
        <v>24</v>
      </c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4"/>
      <c r="AA21" s="9">
        <v>1866</v>
      </c>
      <c r="AB21" s="217"/>
      <c r="AC21" s="217"/>
      <c r="AD21" s="9">
        <v>1867</v>
      </c>
      <c r="AE21" s="223"/>
      <c r="AF21" s="223"/>
      <c r="AG21" s="223"/>
      <c r="AH21" s="223"/>
      <c r="AI21" s="223"/>
      <c r="AJ21" s="10"/>
      <c r="AK21" s="7"/>
    </row>
    <row r="22" spans="1:37" ht="30" customHeight="1" x14ac:dyDescent="0.2">
      <c r="A22" s="744"/>
      <c r="B22" s="228"/>
      <c r="C22" s="232" t="s">
        <v>25</v>
      </c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4"/>
      <c r="AA22" s="9">
        <v>1868</v>
      </c>
      <c r="AB22" s="217"/>
      <c r="AC22" s="217"/>
      <c r="AD22" s="9">
        <v>1869</v>
      </c>
      <c r="AE22" s="223"/>
      <c r="AF22" s="223"/>
      <c r="AG22" s="223"/>
      <c r="AH22" s="223"/>
      <c r="AI22" s="223"/>
      <c r="AJ22" s="10"/>
      <c r="AK22" s="7"/>
    </row>
    <row r="23" spans="1:37" ht="15" x14ac:dyDescent="0.2">
      <c r="A23" s="744"/>
      <c r="B23" s="229"/>
      <c r="C23" s="232" t="s">
        <v>26</v>
      </c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4"/>
      <c r="AD23" s="9">
        <v>1871</v>
      </c>
      <c r="AE23" s="223"/>
      <c r="AF23" s="223"/>
      <c r="AG23" s="223"/>
      <c r="AH23" s="223"/>
      <c r="AI23" s="223"/>
      <c r="AJ23" s="10"/>
      <c r="AK23" s="7"/>
    </row>
    <row r="24" spans="1:37" ht="15" x14ac:dyDescent="0.2">
      <c r="A24" s="744"/>
      <c r="B24" s="4">
        <v>9</v>
      </c>
      <c r="C24" s="212" t="s">
        <v>27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5">
        <v>1633</v>
      </c>
      <c r="R24" s="213" t="s">
        <v>14</v>
      </c>
      <c r="S24" s="213"/>
      <c r="T24" s="4">
        <v>1105</v>
      </c>
      <c r="U24" s="213" t="s">
        <v>14</v>
      </c>
      <c r="V24" s="213"/>
      <c r="W24" s="213"/>
      <c r="X24" s="4">
        <v>1634</v>
      </c>
      <c r="Y24" s="213" t="s">
        <v>14</v>
      </c>
      <c r="Z24" s="213"/>
      <c r="AA24" s="5">
        <v>606</v>
      </c>
      <c r="AB24" s="213" t="s">
        <v>14</v>
      </c>
      <c r="AC24" s="213"/>
      <c r="AD24" s="5">
        <v>152</v>
      </c>
      <c r="AE24" s="235" t="s">
        <v>14</v>
      </c>
      <c r="AF24" s="235"/>
      <c r="AG24" s="235"/>
      <c r="AH24" s="235"/>
      <c r="AI24" s="235"/>
      <c r="AJ24" s="6" t="s">
        <v>10</v>
      </c>
      <c r="AK24" s="7">
        <f t="shared" si="0"/>
        <v>1</v>
      </c>
    </row>
    <row r="25" spans="1:37" ht="33" customHeight="1" x14ac:dyDescent="0.2">
      <c r="A25" s="744"/>
      <c r="B25" s="4"/>
      <c r="C25" s="232" t="s">
        <v>28</v>
      </c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4"/>
      <c r="Q25" s="9">
        <v>1874</v>
      </c>
      <c r="R25" s="217"/>
      <c r="S25" s="217"/>
      <c r="T25" s="9">
        <f>+Q25+1</f>
        <v>1875</v>
      </c>
      <c r="U25" s="217"/>
      <c r="V25" s="217"/>
      <c r="W25" s="217"/>
      <c r="X25" s="9">
        <f>+T25+1</f>
        <v>1876</v>
      </c>
      <c r="Y25" s="217"/>
      <c r="Z25" s="217"/>
      <c r="AA25" s="9">
        <f>+X25+1</f>
        <v>1877</v>
      </c>
      <c r="AB25" s="217"/>
      <c r="AC25" s="217"/>
      <c r="AD25" s="9">
        <f>+AA25+1</f>
        <v>1878</v>
      </c>
      <c r="AE25" s="223">
        <v>0</v>
      </c>
      <c r="AF25" s="223"/>
      <c r="AG25" s="223"/>
      <c r="AH25" s="223"/>
      <c r="AI25" s="223"/>
      <c r="AJ25" s="10"/>
      <c r="AK25" s="7"/>
    </row>
    <row r="26" spans="1:37" ht="28.5" customHeight="1" x14ac:dyDescent="0.2">
      <c r="A26" s="744"/>
      <c r="B26" s="4"/>
      <c r="C26" s="232" t="s">
        <v>29</v>
      </c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4"/>
      <c r="Q26" s="9">
        <f>+AD25+1</f>
        <v>1879</v>
      </c>
      <c r="R26" s="217"/>
      <c r="S26" s="217"/>
      <c r="T26" s="9">
        <f>+Q26+1</f>
        <v>1880</v>
      </c>
      <c r="U26" s="217"/>
      <c r="V26" s="217"/>
      <c r="W26" s="217"/>
      <c r="X26" s="9">
        <f>+T26+1</f>
        <v>1881</v>
      </c>
      <c r="Y26" s="217"/>
      <c r="Z26" s="217"/>
      <c r="AA26" s="9">
        <f>+X26+1</f>
        <v>1882</v>
      </c>
      <c r="AB26" s="217"/>
      <c r="AC26" s="217"/>
      <c r="AD26" s="9">
        <f>+AA26+1</f>
        <v>1883</v>
      </c>
      <c r="AE26" s="223">
        <v>0</v>
      </c>
      <c r="AF26" s="223"/>
      <c r="AG26" s="223"/>
      <c r="AH26" s="223"/>
      <c r="AI26" s="223"/>
      <c r="AJ26" s="10"/>
      <c r="AK26" s="7"/>
    </row>
    <row r="27" spans="1:37" ht="15" x14ac:dyDescent="0.2">
      <c r="A27" s="744"/>
      <c r="B27" s="4"/>
      <c r="C27" s="214" t="s">
        <v>30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6"/>
      <c r="AD27" s="9">
        <v>1884</v>
      </c>
      <c r="AE27" s="223">
        <v>0</v>
      </c>
      <c r="AF27" s="223"/>
      <c r="AG27" s="223"/>
      <c r="AH27" s="223"/>
      <c r="AI27" s="223"/>
      <c r="AJ27" s="10"/>
      <c r="AK27" s="7"/>
    </row>
    <row r="28" spans="1:37" ht="15" x14ac:dyDescent="0.2">
      <c r="A28" s="744"/>
      <c r="B28" s="4"/>
      <c r="C28" s="214" t="s">
        <v>31</v>
      </c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6"/>
      <c r="Q28" s="9">
        <f>+AD27+1</f>
        <v>1885</v>
      </c>
      <c r="R28" s="217"/>
      <c r="S28" s="217"/>
      <c r="T28" s="9">
        <f>+Q28+1</f>
        <v>1886</v>
      </c>
      <c r="U28" s="217"/>
      <c r="V28" s="217"/>
      <c r="W28" s="217"/>
      <c r="X28" s="9">
        <f>+T28+1</f>
        <v>1887</v>
      </c>
      <c r="Y28" s="217"/>
      <c r="Z28" s="217"/>
      <c r="AA28" s="9">
        <f>+X28+1</f>
        <v>1888</v>
      </c>
      <c r="AB28" s="217"/>
      <c r="AC28" s="217"/>
      <c r="AD28" s="9">
        <f>+AA28+1</f>
        <v>1889</v>
      </c>
      <c r="AE28" s="223">
        <v>0</v>
      </c>
      <c r="AF28" s="223"/>
      <c r="AG28" s="223"/>
      <c r="AH28" s="223"/>
      <c r="AI28" s="223"/>
      <c r="AJ28" s="10"/>
      <c r="AK28" s="7"/>
    </row>
    <row r="29" spans="1:37" ht="15" x14ac:dyDescent="0.2">
      <c r="A29" s="744"/>
      <c r="B29" s="4">
        <v>10</v>
      </c>
      <c r="C29" s="212" t="s">
        <v>32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5">
        <v>1635</v>
      </c>
      <c r="Y29" s="213"/>
      <c r="Z29" s="213"/>
      <c r="AA29" s="5">
        <v>1031</v>
      </c>
      <c r="AB29" s="213"/>
      <c r="AC29" s="213"/>
      <c r="AD29" s="5">
        <v>1032</v>
      </c>
      <c r="AE29" s="235"/>
      <c r="AF29" s="235"/>
      <c r="AG29" s="235"/>
      <c r="AH29" s="235"/>
      <c r="AI29" s="235"/>
      <c r="AJ29" s="6" t="s">
        <v>10</v>
      </c>
      <c r="AK29" s="7">
        <f t="shared" si="0"/>
        <v>0</v>
      </c>
    </row>
    <row r="30" spans="1:37" ht="15" x14ac:dyDescent="0.2">
      <c r="A30" s="744"/>
      <c r="B30" s="4">
        <f>+B29+1</f>
        <v>11</v>
      </c>
      <c r="C30" s="243" t="s">
        <v>33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5"/>
      <c r="AA30" s="9">
        <v>1890</v>
      </c>
      <c r="AB30" s="241"/>
      <c r="AC30" s="241"/>
      <c r="AD30" s="9">
        <v>1891</v>
      </c>
      <c r="AE30" s="246"/>
      <c r="AF30" s="246"/>
      <c r="AG30" s="246"/>
      <c r="AH30" s="246"/>
      <c r="AI30" s="246"/>
      <c r="AJ30" s="10" t="s">
        <v>10</v>
      </c>
      <c r="AK30" s="7">
        <f t="shared" si="0"/>
        <v>0</v>
      </c>
    </row>
    <row r="31" spans="1:37" ht="15" x14ac:dyDescent="0.2">
      <c r="A31" s="744"/>
      <c r="B31" s="4">
        <f>+B30+1</f>
        <v>12</v>
      </c>
      <c r="C31" s="238" t="s">
        <v>34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40"/>
      <c r="AA31" s="9">
        <v>1914</v>
      </c>
      <c r="AB31" s="241"/>
      <c r="AC31" s="241"/>
      <c r="AD31" s="5">
        <v>1104</v>
      </c>
      <c r="AE31" s="211"/>
      <c r="AF31" s="211"/>
      <c r="AG31" s="211"/>
      <c r="AH31" s="211"/>
      <c r="AI31" s="211"/>
      <c r="AJ31" s="6" t="s">
        <v>10</v>
      </c>
      <c r="AK31" s="7">
        <f t="shared" si="0"/>
        <v>0</v>
      </c>
    </row>
    <row r="32" spans="1:37" ht="26.45" customHeight="1" x14ac:dyDescent="0.2">
      <c r="A32" s="744"/>
      <c r="B32" s="4">
        <f>+B31+1</f>
        <v>13</v>
      </c>
      <c r="C32" s="230" t="s">
        <v>35</v>
      </c>
      <c r="D32" s="230"/>
      <c r="E32" s="230"/>
      <c r="F32" s="230"/>
      <c r="G32" s="230"/>
      <c r="H32" s="230"/>
      <c r="I32" s="230"/>
      <c r="J32" s="230"/>
      <c r="K32" s="5">
        <v>1098</v>
      </c>
      <c r="L32" s="242">
        <v>0</v>
      </c>
      <c r="M32" s="242"/>
      <c r="N32" s="242"/>
      <c r="O32" s="242"/>
      <c r="P32" s="242"/>
      <c r="Q32" s="237" t="s">
        <v>36</v>
      </c>
      <c r="R32" s="237"/>
      <c r="S32" s="237"/>
      <c r="T32" s="237"/>
      <c r="U32" s="237"/>
      <c r="V32" s="237"/>
      <c r="W32" s="237"/>
      <c r="X32" s="5">
        <v>1030</v>
      </c>
      <c r="Y32" s="242"/>
      <c r="Z32" s="242"/>
      <c r="AA32" s="242"/>
      <c r="AB32" s="242"/>
      <c r="AC32" s="242"/>
      <c r="AD32" s="5">
        <v>161</v>
      </c>
      <c r="AE32" s="211">
        <f>+L32+Y32</f>
        <v>0</v>
      </c>
      <c r="AF32" s="211"/>
      <c r="AG32" s="211"/>
      <c r="AH32" s="211"/>
      <c r="AI32" s="211"/>
      <c r="AJ32" s="6" t="s">
        <v>10</v>
      </c>
      <c r="AK32" s="7">
        <f t="shared" si="0"/>
        <v>0</v>
      </c>
    </row>
    <row r="33" spans="1:40" ht="27" customHeight="1" x14ac:dyDescent="0.2">
      <c r="A33" s="744"/>
      <c r="B33" s="4">
        <f>+B32+1</f>
        <v>14</v>
      </c>
      <c r="C33" s="230" t="s">
        <v>37</v>
      </c>
      <c r="D33" s="230"/>
      <c r="E33" s="230"/>
      <c r="F33" s="230"/>
      <c r="G33" s="230"/>
      <c r="H33" s="230"/>
      <c r="I33" s="230"/>
      <c r="J33" s="230"/>
      <c r="K33" s="5">
        <v>159</v>
      </c>
      <c r="L33" s="236"/>
      <c r="M33" s="236"/>
      <c r="N33" s="236"/>
      <c r="O33" s="236"/>
      <c r="P33" s="236"/>
      <c r="Q33" s="237" t="s">
        <v>38</v>
      </c>
      <c r="R33" s="237"/>
      <c r="S33" s="237"/>
      <c r="T33" s="237"/>
      <c r="U33" s="237"/>
      <c r="V33" s="237"/>
      <c r="W33" s="237"/>
      <c r="X33" s="5">
        <v>748</v>
      </c>
      <c r="Y33" s="236"/>
      <c r="Z33" s="236"/>
      <c r="AA33" s="236"/>
      <c r="AB33" s="236"/>
      <c r="AC33" s="236"/>
      <c r="AD33" s="5">
        <v>749</v>
      </c>
      <c r="AE33" s="211">
        <v>0</v>
      </c>
      <c r="AF33" s="211"/>
      <c r="AG33" s="211"/>
      <c r="AH33" s="211"/>
      <c r="AI33" s="211"/>
      <c r="AJ33" s="6" t="s">
        <v>10</v>
      </c>
      <c r="AK33" s="7">
        <f t="shared" si="0"/>
        <v>0</v>
      </c>
    </row>
    <row r="34" spans="1:40" ht="15" x14ac:dyDescent="0.2">
      <c r="A34" s="745" t="s">
        <v>39</v>
      </c>
      <c r="B34" s="11">
        <f t="shared" ref="B34:B97" si="1">+B33+1</f>
        <v>15</v>
      </c>
      <c r="C34" s="271" t="s">
        <v>40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3"/>
      <c r="AD34" s="11">
        <v>166</v>
      </c>
      <c r="AE34" s="274">
        <f>+L34+Y34</f>
        <v>0</v>
      </c>
      <c r="AF34" s="275"/>
      <c r="AG34" s="275"/>
      <c r="AH34" s="275"/>
      <c r="AI34" s="276"/>
      <c r="AJ34" s="12" t="s">
        <v>41</v>
      </c>
      <c r="AK34" s="7">
        <f t="shared" si="0"/>
        <v>0</v>
      </c>
      <c r="AM34" s="13"/>
      <c r="AN34" s="13"/>
    </row>
    <row r="35" spans="1:40" ht="15" x14ac:dyDescent="0.2">
      <c r="A35" s="746"/>
      <c r="B35" s="11">
        <f t="shared" si="1"/>
        <v>16</v>
      </c>
      <c r="C35" s="277" t="s">
        <v>42</v>
      </c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9"/>
      <c r="AD35" s="11">
        <v>907</v>
      </c>
      <c r="AE35" s="274">
        <f>+L35+Y35</f>
        <v>0</v>
      </c>
      <c r="AF35" s="275"/>
      <c r="AG35" s="275"/>
      <c r="AH35" s="275"/>
      <c r="AI35" s="276"/>
      <c r="AJ35" s="12" t="s">
        <v>41</v>
      </c>
      <c r="AK35" s="7"/>
    </row>
    <row r="36" spans="1:40" ht="15" x14ac:dyDescent="0.2">
      <c r="A36" s="746"/>
      <c r="B36" s="4">
        <f t="shared" si="1"/>
        <v>17</v>
      </c>
      <c r="C36" s="280" t="s">
        <v>43</v>
      </c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2"/>
      <c r="AD36" s="14">
        <v>169</v>
      </c>
      <c r="AE36" s="283">
        <v>0</v>
      </c>
      <c r="AF36" s="284"/>
      <c r="AG36" s="284"/>
      <c r="AH36" s="284"/>
      <c r="AI36" s="285"/>
      <c r="AJ36" s="15" t="s">
        <v>41</v>
      </c>
      <c r="AK36" s="7"/>
    </row>
    <row r="37" spans="1:40" ht="30.75" customHeight="1" x14ac:dyDescent="0.2">
      <c r="A37" s="746"/>
      <c r="B37" s="4">
        <f t="shared" si="1"/>
        <v>18</v>
      </c>
      <c r="C37" s="286" t="s">
        <v>44</v>
      </c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8"/>
      <c r="AD37" s="16">
        <v>1833</v>
      </c>
      <c r="AE37" s="283">
        <v>0</v>
      </c>
      <c r="AF37" s="284"/>
      <c r="AG37" s="284"/>
      <c r="AH37" s="284"/>
      <c r="AI37" s="285"/>
      <c r="AJ37" s="15" t="s">
        <v>41</v>
      </c>
      <c r="AK37" s="7"/>
    </row>
    <row r="38" spans="1:40" ht="15" x14ac:dyDescent="0.25">
      <c r="A38" s="746"/>
      <c r="B38" s="4">
        <f t="shared" si="1"/>
        <v>19</v>
      </c>
      <c r="C38" s="289" t="s">
        <v>45</v>
      </c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1"/>
      <c r="AD38" s="5">
        <v>158</v>
      </c>
      <c r="AE38" s="247">
        <f>SUM(AE7:AI33)-AE34-AE36-AE37</f>
        <v>0</v>
      </c>
      <c r="AF38" s="248"/>
      <c r="AG38" s="248"/>
      <c r="AH38" s="248"/>
      <c r="AI38" s="249"/>
      <c r="AJ38" s="17" t="s">
        <v>46</v>
      </c>
      <c r="AK38" s="7">
        <f>+IF(AE38&gt;0,1,0)</f>
        <v>0</v>
      </c>
    </row>
    <row r="39" spans="1:40" ht="15" x14ac:dyDescent="0.2">
      <c r="A39" s="746"/>
      <c r="B39" s="4">
        <f t="shared" si="1"/>
        <v>20</v>
      </c>
      <c r="C39" s="250" t="s">
        <v>47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2"/>
      <c r="AD39" s="5">
        <v>111</v>
      </c>
      <c r="AE39" s="253"/>
      <c r="AF39" s="254"/>
      <c r="AG39" s="254"/>
      <c r="AH39" s="254"/>
      <c r="AI39" s="255"/>
      <c r="AJ39" s="21" t="s">
        <v>41</v>
      </c>
      <c r="AK39" s="7">
        <f>+IF(AE39&gt;0,1,0)</f>
        <v>0</v>
      </c>
    </row>
    <row r="40" spans="1:40" ht="44.1" customHeight="1" x14ac:dyDescent="0.2">
      <c r="A40" s="746"/>
      <c r="B40" s="4">
        <f t="shared" si="1"/>
        <v>21</v>
      </c>
      <c r="C40" s="256" t="s">
        <v>48</v>
      </c>
      <c r="D40" s="257"/>
      <c r="E40" s="257"/>
      <c r="F40" s="257"/>
      <c r="G40" s="257"/>
      <c r="H40" s="257"/>
      <c r="I40" s="257"/>
      <c r="J40" s="258"/>
      <c r="K40" s="5">
        <v>750</v>
      </c>
      <c r="L40" s="259"/>
      <c r="M40" s="260"/>
      <c r="N40" s="260"/>
      <c r="O40" s="260"/>
      <c r="P40" s="261"/>
      <c r="Q40" s="262" t="s">
        <v>49</v>
      </c>
      <c r="R40" s="263"/>
      <c r="S40" s="263"/>
      <c r="T40" s="263"/>
      <c r="U40" s="263"/>
      <c r="V40" s="263"/>
      <c r="W40" s="264"/>
      <c r="X40" s="5">
        <v>740</v>
      </c>
      <c r="Y40" s="265"/>
      <c r="Z40" s="266"/>
      <c r="AA40" s="266"/>
      <c r="AB40" s="266"/>
      <c r="AC40" s="267"/>
      <c r="AD40" s="5">
        <v>751</v>
      </c>
      <c r="AE40" s="268">
        <f>+L40+Y40</f>
        <v>0</v>
      </c>
      <c r="AF40" s="269"/>
      <c r="AG40" s="269"/>
      <c r="AH40" s="269"/>
      <c r="AI40" s="270"/>
      <c r="AJ40" s="21" t="s">
        <v>41</v>
      </c>
      <c r="AK40" s="7">
        <f>+IF(AE40&gt;0,1,0)</f>
        <v>0</v>
      </c>
    </row>
    <row r="41" spans="1:40" ht="15" x14ac:dyDescent="0.2">
      <c r="A41" s="746"/>
      <c r="B41" s="4">
        <f t="shared" si="1"/>
        <v>22</v>
      </c>
      <c r="C41" s="22" t="s">
        <v>50</v>
      </c>
      <c r="D41" s="23"/>
      <c r="E41" s="23"/>
      <c r="F41" s="23"/>
      <c r="G41" s="23"/>
      <c r="H41" s="23"/>
      <c r="I41" s="23"/>
      <c r="J41" s="24"/>
      <c r="K41" s="25"/>
      <c r="L41" s="26"/>
      <c r="M41" s="27"/>
      <c r="N41" s="27"/>
      <c r="O41" s="27"/>
      <c r="P41" s="28"/>
      <c r="Q41" s="25"/>
      <c r="R41" s="25"/>
      <c r="S41" s="25"/>
      <c r="T41" s="25"/>
      <c r="U41" s="25"/>
      <c r="V41" s="25"/>
      <c r="W41" s="25"/>
      <c r="X41" s="25"/>
      <c r="Y41" s="26"/>
      <c r="Z41" s="27"/>
      <c r="AA41" s="27"/>
      <c r="AB41" s="27"/>
      <c r="AC41" s="28"/>
      <c r="AD41" s="11">
        <v>822</v>
      </c>
      <c r="AE41" s="274">
        <f>+L41+Y41</f>
        <v>0</v>
      </c>
      <c r="AF41" s="275"/>
      <c r="AG41" s="275"/>
      <c r="AH41" s="275"/>
      <c r="AI41" s="276"/>
      <c r="AJ41" s="12" t="s">
        <v>41</v>
      </c>
      <c r="AK41" s="7">
        <f>+IF(AE41&gt;0,1,0)</f>
        <v>0</v>
      </c>
      <c r="AM41" s="13"/>
      <c r="AN41" s="13"/>
    </row>
    <row r="42" spans="1:40" ht="15" x14ac:dyDescent="0.2">
      <c r="A42" s="746"/>
      <c r="B42" s="4">
        <f t="shared" si="1"/>
        <v>23</v>
      </c>
      <c r="C42" s="293" t="s">
        <v>51</v>
      </c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5"/>
      <c r="AD42" s="11">
        <v>765</v>
      </c>
      <c r="AE42" s="274">
        <f>+L42+Y42</f>
        <v>0</v>
      </c>
      <c r="AF42" s="275"/>
      <c r="AG42" s="275"/>
      <c r="AH42" s="275"/>
      <c r="AI42" s="276"/>
      <c r="AJ42" s="12" t="s">
        <v>41</v>
      </c>
      <c r="AK42" s="7"/>
    </row>
    <row r="43" spans="1:40" ht="14.45" customHeight="1" x14ac:dyDescent="0.25">
      <c r="A43" s="747"/>
      <c r="B43" s="4">
        <f t="shared" si="1"/>
        <v>24</v>
      </c>
      <c r="C43" s="289" t="s">
        <v>52</v>
      </c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1"/>
      <c r="AD43" s="5">
        <v>170</v>
      </c>
      <c r="AE43" s="247">
        <f>AE38-AE39-AE40-AE41</f>
        <v>0</v>
      </c>
      <c r="AF43" s="248"/>
      <c r="AG43" s="248"/>
      <c r="AH43" s="248"/>
      <c r="AI43" s="249"/>
      <c r="AJ43" s="17" t="s">
        <v>46</v>
      </c>
      <c r="AK43" s="7">
        <f>+IF(AE43&gt;0,1,0)</f>
        <v>0</v>
      </c>
    </row>
    <row r="44" spans="1:40" ht="15" customHeight="1" x14ac:dyDescent="0.2">
      <c r="A44" s="748" t="s">
        <v>53</v>
      </c>
      <c r="B44" s="4">
        <f>+B43+1</f>
        <v>25</v>
      </c>
      <c r="C44" s="18" t="s">
        <v>54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0"/>
      <c r="X44" s="5">
        <v>157</v>
      </c>
      <c r="Y44" s="296">
        <f>+AE43*VLOOKUP(AE43,'Tabla IGC'!D9:G16,3)-VLOOKUP(AE43,'Tabla IGC'!D9:G16,4)</f>
        <v>0</v>
      </c>
      <c r="Z44" s="296"/>
      <c r="AA44" s="296"/>
      <c r="AB44" s="296"/>
      <c r="AC44" s="296"/>
      <c r="AD44" s="6" t="s">
        <v>10</v>
      </c>
      <c r="AE44" s="29"/>
      <c r="AF44" s="30"/>
      <c r="AG44" s="30"/>
      <c r="AH44" s="30"/>
      <c r="AI44" s="30"/>
      <c r="AJ44" s="30"/>
      <c r="AK44" s="7">
        <f t="shared" ref="AK44:AK71" si="2">+IF(Y44&gt;1,1,0)</f>
        <v>0</v>
      </c>
    </row>
    <row r="45" spans="1:40" ht="15" x14ac:dyDescent="0.2">
      <c r="A45" s="748"/>
      <c r="B45" s="4">
        <f t="shared" si="1"/>
        <v>26</v>
      </c>
      <c r="C45" s="18" t="s">
        <v>55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0"/>
      <c r="X45" s="5">
        <v>1017</v>
      </c>
      <c r="Y45" s="242"/>
      <c r="Z45" s="292"/>
      <c r="AA45" s="292"/>
      <c r="AB45" s="292"/>
      <c r="AC45" s="292"/>
      <c r="AD45" s="6" t="s">
        <v>10</v>
      </c>
      <c r="AE45" s="31"/>
      <c r="AF45" s="32"/>
      <c r="AG45" s="32"/>
      <c r="AH45" s="32"/>
      <c r="AI45" s="32"/>
      <c r="AJ45" s="32"/>
      <c r="AK45" s="7">
        <f t="shared" si="2"/>
        <v>0</v>
      </c>
    </row>
    <row r="46" spans="1:40" ht="15" x14ac:dyDescent="0.2">
      <c r="A46" s="748"/>
      <c r="B46" s="4">
        <f t="shared" si="1"/>
        <v>27</v>
      </c>
      <c r="C46" s="18" t="s">
        <v>56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0"/>
      <c r="X46" s="5">
        <v>1033</v>
      </c>
      <c r="Y46" s="242"/>
      <c r="Z46" s="292"/>
      <c r="AA46" s="292"/>
      <c r="AB46" s="292"/>
      <c r="AC46" s="292"/>
      <c r="AD46" s="6" t="s">
        <v>10</v>
      </c>
      <c r="AE46" s="31"/>
      <c r="AF46" s="32"/>
      <c r="AG46" s="32"/>
      <c r="AH46" s="32"/>
      <c r="AI46" s="32"/>
      <c r="AJ46" s="32"/>
      <c r="AK46" s="7">
        <f t="shared" si="2"/>
        <v>0</v>
      </c>
    </row>
    <row r="47" spans="1:40" ht="15" x14ac:dyDescent="0.2">
      <c r="A47" s="748"/>
      <c r="B47" s="4">
        <f t="shared" si="1"/>
        <v>28</v>
      </c>
      <c r="C47" s="18" t="s">
        <v>57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0"/>
      <c r="X47" s="5">
        <v>201</v>
      </c>
      <c r="Y47" s="242"/>
      <c r="Z47" s="292"/>
      <c r="AA47" s="292"/>
      <c r="AB47" s="292"/>
      <c r="AC47" s="292"/>
      <c r="AD47" s="6" t="s">
        <v>10</v>
      </c>
      <c r="AE47" s="31"/>
      <c r="AF47" s="32"/>
      <c r="AG47" s="32"/>
      <c r="AH47" s="32"/>
      <c r="AI47" s="32"/>
      <c r="AJ47" s="32"/>
      <c r="AK47" s="7">
        <f t="shared" si="2"/>
        <v>0</v>
      </c>
    </row>
    <row r="48" spans="1:40" ht="15" x14ac:dyDescent="0.2">
      <c r="A48" s="748"/>
      <c r="B48" s="4">
        <f t="shared" si="1"/>
        <v>29</v>
      </c>
      <c r="C48" s="18" t="s">
        <v>58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0"/>
      <c r="X48" s="5">
        <v>1035</v>
      </c>
      <c r="Y48" s="242"/>
      <c r="Z48" s="292"/>
      <c r="AA48" s="292"/>
      <c r="AB48" s="292"/>
      <c r="AC48" s="292"/>
      <c r="AD48" s="6" t="s">
        <v>10</v>
      </c>
      <c r="AE48" s="31"/>
      <c r="AF48" s="32"/>
      <c r="AG48" s="32"/>
      <c r="AH48" s="32"/>
      <c r="AI48" s="32"/>
      <c r="AJ48" s="32"/>
      <c r="AK48" s="7">
        <f t="shared" si="2"/>
        <v>0</v>
      </c>
    </row>
    <row r="49" spans="1:42" ht="15" x14ac:dyDescent="0.2">
      <c r="A49" s="748"/>
      <c r="B49" s="4">
        <f t="shared" si="1"/>
        <v>30</v>
      </c>
      <c r="C49" s="18" t="s">
        <v>59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0"/>
      <c r="X49" s="5">
        <v>910</v>
      </c>
      <c r="Y49" s="242"/>
      <c r="Z49" s="292"/>
      <c r="AA49" s="292"/>
      <c r="AB49" s="292"/>
      <c r="AC49" s="292"/>
      <c r="AD49" s="6" t="s">
        <v>10</v>
      </c>
      <c r="AE49" s="31"/>
      <c r="AF49" s="32"/>
      <c r="AG49" s="32"/>
      <c r="AH49" s="32"/>
      <c r="AI49" s="32"/>
      <c r="AJ49" s="32"/>
      <c r="AK49" s="7">
        <f t="shared" si="2"/>
        <v>0</v>
      </c>
    </row>
    <row r="50" spans="1:42" ht="14.45" customHeight="1" x14ac:dyDescent="0.2">
      <c r="A50" s="744" t="s">
        <v>60</v>
      </c>
      <c r="B50" s="4">
        <f t="shared" si="1"/>
        <v>31</v>
      </c>
      <c r="C50" s="212" t="s">
        <v>61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5">
        <v>1036</v>
      </c>
      <c r="Y50" s="236"/>
      <c r="Z50" s="236"/>
      <c r="AA50" s="236"/>
      <c r="AB50" s="236"/>
      <c r="AC50" s="236"/>
      <c r="AD50" s="21" t="s">
        <v>41</v>
      </c>
      <c r="AE50" s="31"/>
      <c r="AF50" s="32"/>
      <c r="AG50" s="32"/>
      <c r="AH50" s="32"/>
      <c r="AI50" s="32"/>
      <c r="AJ50" s="32"/>
      <c r="AK50" s="7">
        <f t="shared" si="2"/>
        <v>0</v>
      </c>
      <c r="AP50" s="33"/>
    </row>
    <row r="51" spans="1:42" ht="15" x14ac:dyDescent="0.2">
      <c r="A51" s="744"/>
      <c r="B51" s="4">
        <f t="shared" si="1"/>
        <v>32</v>
      </c>
      <c r="C51" s="212" t="s">
        <v>62</v>
      </c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5">
        <v>1101</v>
      </c>
      <c r="Y51" s="236">
        <v>0</v>
      </c>
      <c r="Z51" s="236"/>
      <c r="AA51" s="236"/>
      <c r="AB51" s="236"/>
      <c r="AC51" s="236"/>
      <c r="AD51" s="21" t="s">
        <v>41</v>
      </c>
      <c r="AE51" s="31"/>
      <c r="AF51" s="32"/>
      <c r="AG51" s="32"/>
      <c r="AH51" s="32"/>
      <c r="AI51" s="32"/>
      <c r="AJ51" s="32"/>
      <c r="AK51" s="7">
        <f t="shared" si="2"/>
        <v>0</v>
      </c>
      <c r="AP51" s="33"/>
    </row>
    <row r="52" spans="1:42" ht="15" x14ac:dyDescent="0.2">
      <c r="A52" s="744"/>
      <c r="B52" s="4">
        <f t="shared" si="1"/>
        <v>33</v>
      </c>
      <c r="C52" s="212" t="s">
        <v>63</v>
      </c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5">
        <v>135</v>
      </c>
      <c r="Y52" s="236"/>
      <c r="Z52" s="236"/>
      <c r="AA52" s="236"/>
      <c r="AB52" s="236"/>
      <c r="AC52" s="236"/>
      <c r="AD52" s="21" t="s">
        <v>41</v>
      </c>
      <c r="AE52" s="31"/>
      <c r="AF52" s="32"/>
      <c r="AG52" s="32"/>
      <c r="AH52" s="32"/>
      <c r="AI52" s="32"/>
      <c r="AJ52" s="32"/>
      <c r="AK52" s="7">
        <f t="shared" si="2"/>
        <v>0</v>
      </c>
      <c r="AP52" s="33"/>
    </row>
    <row r="53" spans="1:42" ht="15" x14ac:dyDescent="0.2">
      <c r="A53" s="744"/>
      <c r="B53" s="4">
        <f t="shared" si="1"/>
        <v>34</v>
      </c>
      <c r="C53" s="212" t="s">
        <v>64</v>
      </c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5">
        <v>136</v>
      </c>
      <c r="Y53" s="236"/>
      <c r="Z53" s="236"/>
      <c r="AA53" s="236"/>
      <c r="AB53" s="236"/>
      <c r="AC53" s="236"/>
      <c r="AD53" s="21" t="s">
        <v>41</v>
      </c>
      <c r="AE53" s="31"/>
      <c r="AF53" s="32"/>
      <c r="AG53" s="32"/>
      <c r="AH53" s="32"/>
      <c r="AI53" s="32"/>
      <c r="AJ53" s="32"/>
      <c r="AK53" s="7">
        <f t="shared" si="2"/>
        <v>0</v>
      </c>
      <c r="AP53" s="33"/>
    </row>
    <row r="54" spans="1:42" ht="15" x14ac:dyDescent="0.2">
      <c r="A54" s="744"/>
      <c r="B54" s="4">
        <f t="shared" si="1"/>
        <v>35</v>
      </c>
      <c r="C54" s="212" t="s">
        <v>65</v>
      </c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5">
        <v>176</v>
      </c>
      <c r="Y54" s="236"/>
      <c r="Z54" s="236"/>
      <c r="AA54" s="236"/>
      <c r="AB54" s="236"/>
      <c r="AC54" s="236"/>
      <c r="AD54" s="21" t="s">
        <v>41</v>
      </c>
      <c r="AE54" s="31"/>
      <c r="AF54" s="32"/>
      <c r="AG54" s="32"/>
      <c r="AH54" s="32"/>
      <c r="AI54" s="32"/>
      <c r="AJ54" s="32"/>
      <c r="AK54" s="7">
        <f t="shared" si="2"/>
        <v>0</v>
      </c>
      <c r="AP54" s="33"/>
    </row>
    <row r="55" spans="1:42" ht="15" x14ac:dyDescent="0.2">
      <c r="A55" s="744"/>
      <c r="B55" s="4">
        <f t="shared" si="1"/>
        <v>36</v>
      </c>
      <c r="C55" s="212" t="s">
        <v>66</v>
      </c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5">
        <v>752</v>
      </c>
      <c r="Y55" s="236"/>
      <c r="Z55" s="236"/>
      <c r="AA55" s="236"/>
      <c r="AB55" s="236"/>
      <c r="AC55" s="236"/>
      <c r="AD55" s="21" t="s">
        <v>41</v>
      </c>
      <c r="AE55" s="31"/>
      <c r="AF55" s="32"/>
      <c r="AG55" s="32"/>
      <c r="AH55" s="32"/>
      <c r="AI55" s="32"/>
      <c r="AJ55" s="32"/>
      <c r="AK55" s="7">
        <f t="shared" si="2"/>
        <v>0</v>
      </c>
      <c r="AP55" s="33"/>
    </row>
    <row r="56" spans="1:42" ht="15" x14ac:dyDescent="0.2">
      <c r="A56" s="744"/>
      <c r="B56" s="4">
        <f t="shared" si="1"/>
        <v>37</v>
      </c>
      <c r="C56" s="212" t="s">
        <v>67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5">
        <v>608</v>
      </c>
      <c r="Y56" s="236"/>
      <c r="Z56" s="236"/>
      <c r="AA56" s="236"/>
      <c r="AB56" s="236"/>
      <c r="AC56" s="236"/>
      <c r="AD56" s="21" t="s">
        <v>41</v>
      </c>
      <c r="AE56" s="31"/>
      <c r="AF56" s="32"/>
      <c r="AG56" s="32"/>
      <c r="AH56" s="32"/>
      <c r="AI56" s="32"/>
      <c r="AJ56" s="32"/>
      <c r="AK56" s="7">
        <f t="shared" si="2"/>
        <v>0</v>
      </c>
      <c r="AP56" s="33"/>
    </row>
    <row r="57" spans="1:42" ht="15" x14ac:dyDescent="0.2">
      <c r="A57" s="744"/>
      <c r="B57" s="4">
        <f t="shared" si="1"/>
        <v>38</v>
      </c>
      <c r="C57" s="212" t="s">
        <v>68</v>
      </c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5">
        <v>1636</v>
      </c>
      <c r="Y57" s="236"/>
      <c r="Z57" s="236"/>
      <c r="AA57" s="236"/>
      <c r="AB57" s="236"/>
      <c r="AC57" s="236"/>
      <c r="AD57" s="21" t="s">
        <v>41</v>
      </c>
      <c r="AE57" s="31"/>
      <c r="AF57" s="32"/>
      <c r="AG57" s="32"/>
      <c r="AH57" s="32"/>
      <c r="AI57" s="32"/>
      <c r="AJ57" s="32"/>
      <c r="AK57" s="7">
        <f t="shared" si="2"/>
        <v>0</v>
      </c>
      <c r="AP57" s="33"/>
    </row>
    <row r="58" spans="1:42" ht="15" x14ac:dyDescent="0.2">
      <c r="A58" s="744"/>
      <c r="B58" s="4">
        <f t="shared" si="1"/>
        <v>39</v>
      </c>
      <c r="C58" s="212" t="s">
        <v>69</v>
      </c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5">
        <v>1637</v>
      </c>
      <c r="Y58" s="236"/>
      <c r="Z58" s="236"/>
      <c r="AA58" s="236"/>
      <c r="AB58" s="236"/>
      <c r="AC58" s="236"/>
      <c r="AD58" s="21" t="s">
        <v>41</v>
      </c>
      <c r="AE58" s="31"/>
      <c r="AF58" s="32"/>
      <c r="AG58" s="32"/>
      <c r="AH58" s="32"/>
      <c r="AI58" s="32"/>
      <c r="AJ58" s="32"/>
      <c r="AK58" s="7">
        <f t="shared" si="2"/>
        <v>0</v>
      </c>
      <c r="AP58" s="33"/>
    </row>
    <row r="59" spans="1:42" ht="15" x14ac:dyDescent="0.2">
      <c r="A59" s="744"/>
      <c r="B59" s="4">
        <f t="shared" si="1"/>
        <v>40</v>
      </c>
      <c r="C59" s="212" t="s">
        <v>70</v>
      </c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5">
        <v>1638</v>
      </c>
      <c r="Y59" s="236"/>
      <c r="Z59" s="236"/>
      <c r="AA59" s="236"/>
      <c r="AB59" s="236"/>
      <c r="AC59" s="236"/>
      <c r="AD59" s="21" t="s">
        <v>41</v>
      </c>
      <c r="AE59" s="31"/>
      <c r="AF59" s="32"/>
      <c r="AG59" s="32"/>
      <c r="AH59" s="32"/>
      <c r="AI59" s="32"/>
      <c r="AJ59" s="32"/>
      <c r="AK59" s="7">
        <f t="shared" si="2"/>
        <v>0</v>
      </c>
      <c r="AP59" s="33"/>
    </row>
    <row r="60" spans="1:42" ht="15" x14ac:dyDescent="0.2">
      <c r="A60" s="744"/>
      <c r="B60" s="4">
        <f t="shared" si="1"/>
        <v>41</v>
      </c>
      <c r="C60" s="212" t="s">
        <v>71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5">
        <v>895</v>
      </c>
      <c r="Y60" s="236"/>
      <c r="Z60" s="236"/>
      <c r="AA60" s="236"/>
      <c r="AB60" s="236"/>
      <c r="AC60" s="236"/>
      <c r="AD60" s="21" t="s">
        <v>41</v>
      </c>
      <c r="AE60" s="31"/>
      <c r="AF60" s="32"/>
      <c r="AG60" s="32"/>
      <c r="AH60" s="32"/>
      <c r="AI60" s="32"/>
      <c r="AJ60" s="32"/>
      <c r="AK60" s="7">
        <f t="shared" si="2"/>
        <v>0</v>
      </c>
      <c r="AP60" s="33"/>
    </row>
    <row r="61" spans="1:42" ht="15" x14ac:dyDescent="0.2">
      <c r="A61" s="744"/>
      <c r="B61" s="4">
        <f t="shared" si="1"/>
        <v>42</v>
      </c>
      <c r="C61" s="212" t="s">
        <v>72</v>
      </c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5">
        <v>867</v>
      </c>
      <c r="Y61" s="236"/>
      <c r="Z61" s="236"/>
      <c r="AA61" s="236"/>
      <c r="AB61" s="236"/>
      <c r="AC61" s="236"/>
      <c r="AD61" s="21" t="s">
        <v>41</v>
      </c>
      <c r="AE61" s="31"/>
      <c r="AF61" s="32"/>
      <c r="AG61" s="32"/>
      <c r="AH61" s="32"/>
      <c r="AI61" s="32"/>
      <c r="AJ61" s="32"/>
      <c r="AK61" s="7">
        <f t="shared" si="2"/>
        <v>0</v>
      </c>
      <c r="AP61" s="33"/>
    </row>
    <row r="62" spans="1:42" ht="30" customHeight="1" x14ac:dyDescent="0.2">
      <c r="A62" s="744"/>
      <c r="B62" s="4">
        <f t="shared" si="1"/>
        <v>43</v>
      </c>
      <c r="C62" s="230" t="s">
        <v>73</v>
      </c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5">
        <v>609</v>
      </c>
      <c r="Y62" s="236"/>
      <c r="Z62" s="236"/>
      <c r="AA62" s="236"/>
      <c r="AB62" s="236"/>
      <c r="AC62" s="236"/>
      <c r="AD62" s="21" t="s">
        <v>41</v>
      </c>
      <c r="AE62" s="31"/>
      <c r="AF62" s="32"/>
      <c r="AG62" s="32"/>
      <c r="AH62" s="32"/>
      <c r="AI62" s="32"/>
      <c r="AJ62" s="32"/>
      <c r="AK62" s="7">
        <f t="shared" si="2"/>
        <v>0</v>
      </c>
      <c r="AP62" s="33"/>
    </row>
    <row r="63" spans="1:42" ht="15" x14ac:dyDescent="0.2">
      <c r="A63" s="744"/>
      <c r="B63" s="4">
        <f t="shared" si="1"/>
        <v>44</v>
      </c>
      <c r="C63" s="212" t="s">
        <v>74</v>
      </c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5">
        <v>1639</v>
      </c>
      <c r="Y63" s="236"/>
      <c r="Z63" s="236"/>
      <c r="AA63" s="236"/>
      <c r="AB63" s="236"/>
      <c r="AC63" s="236"/>
      <c r="AD63" s="21" t="s">
        <v>41</v>
      </c>
      <c r="AE63" s="31"/>
      <c r="AF63" s="32"/>
      <c r="AG63" s="32"/>
      <c r="AH63" s="32"/>
      <c r="AI63" s="32"/>
      <c r="AJ63" s="32"/>
      <c r="AK63" s="7">
        <f t="shared" si="2"/>
        <v>0</v>
      </c>
      <c r="AP63" s="33"/>
    </row>
    <row r="64" spans="1:42" ht="15" x14ac:dyDescent="0.2">
      <c r="A64" s="744"/>
      <c r="B64" s="4">
        <f t="shared" si="1"/>
        <v>45</v>
      </c>
      <c r="C64" s="212" t="s">
        <v>75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5">
        <v>1018</v>
      </c>
      <c r="Y64" s="236"/>
      <c r="Z64" s="236"/>
      <c r="AA64" s="236"/>
      <c r="AB64" s="236"/>
      <c r="AC64" s="236"/>
      <c r="AD64" s="21" t="s">
        <v>41</v>
      </c>
      <c r="AE64" s="31"/>
      <c r="AF64" s="32"/>
      <c r="AG64" s="32"/>
      <c r="AH64" s="32"/>
      <c r="AI64" s="32"/>
      <c r="AJ64" s="32"/>
      <c r="AK64" s="7">
        <f t="shared" si="2"/>
        <v>0</v>
      </c>
      <c r="AP64" s="33"/>
    </row>
    <row r="65" spans="1:42" ht="15" x14ac:dyDescent="0.2">
      <c r="A65" s="744"/>
      <c r="B65" s="4">
        <f t="shared" si="1"/>
        <v>46</v>
      </c>
      <c r="C65" s="212" t="s">
        <v>76</v>
      </c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5">
        <v>162</v>
      </c>
      <c r="Y65" s="236"/>
      <c r="Z65" s="236"/>
      <c r="AA65" s="236"/>
      <c r="AB65" s="236"/>
      <c r="AC65" s="236"/>
      <c r="AD65" s="21" t="s">
        <v>41</v>
      </c>
      <c r="AE65" s="31"/>
      <c r="AF65" s="32"/>
      <c r="AG65" s="32"/>
      <c r="AH65" s="32"/>
      <c r="AI65" s="32"/>
      <c r="AJ65" s="32"/>
      <c r="AK65" s="7">
        <f t="shared" si="2"/>
        <v>0</v>
      </c>
      <c r="AP65" s="33"/>
    </row>
    <row r="66" spans="1:42" ht="15" x14ac:dyDescent="0.2">
      <c r="A66" s="744"/>
      <c r="B66" s="4">
        <f t="shared" si="1"/>
        <v>47</v>
      </c>
      <c r="C66" s="212" t="s">
        <v>77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5">
        <v>174</v>
      </c>
      <c r="Y66" s="236"/>
      <c r="Z66" s="236"/>
      <c r="AA66" s="236"/>
      <c r="AB66" s="236"/>
      <c r="AC66" s="236"/>
      <c r="AD66" s="21" t="s">
        <v>41</v>
      </c>
      <c r="AE66" s="31"/>
      <c r="AF66" s="32"/>
      <c r="AG66" s="32"/>
      <c r="AH66" s="32"/>
      <c r="AI66" s="32"/>
      <c r="AJ66" s="32"/>
      <c r="AK66" s="7">
        <f t="shared" si="2"/>
        <v>0</v>
      </c>
      <c r="AP66" s="33"/>
    </row>
    <row r="67" spans="1:42" ht="15" x14ac:dyDescent="0.2">
      <c r="A67" s="744"/>
      <c r="B67" s="4">
        <f t="shared" si="1"/>
        <v>48</v>
      </c>
      <c r="C67" s="212" t="s">
        <v>78</v>
      </c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5">
        <v>610</v>
      </c>
      <c r="Y67" s="236"/>
      <c r="Z67" s="236"/>
      <c r="AA67" s="236"/>
      <c r="AB67" s="236"/>
      <c r="AC67" s="236"/>
      <c r="AD67" s="21" t="s">
        <v>41</v>
      </c>
      <c r="AE67" s="31"/>
      <c r="AF67" s="32"/>
      <c r="AG67" s="32"/>
      <c r="AH67" s="32"/>
      <c r="AI67" s="32"/>
      <c r="AJ67" s="32"/>
      <c r="AK67" s="7">
        <f t="shared" si="2"/>
        <v>0</v>
      </c>
      <c r="AP67" s="33"/>
    </row>
    <row r="68" spans="1:42" ht="15" x14ac:dyDescent="0.2">
      <c r="A68" s="744"/>
      <c r="B68" s="4">
        <f t="shared" si="1"/>
        <v>49</v>
      </c>
      <c r="C68" s="212" t="s">
        <v>79</v>
      </c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5">
        <v>746</v>
      </c>
      <c r="Y68" s="236"/>
      <c r="Z68" s="236"/>
      <c r="AA68" s="236"/>
      <c r="AB68" s="236"/>
      <c r="AC68" s="236"/>
      <c r="AD68" s="21" t="s">
        <v>41</v>
      </c>
      <c r="AE68" s="31"/>
      <c r="AF68" s="32"/>
      <c r="AG68" s="32"/>
      <c r="AH68" s="32"/>
      <c r="AI68" s="32"/>
      <c r="AJ68" s="32"/>
      <c r="AK68" s="7">
        <f t="shared" si="2"/>
        <v>0</v>
      </c>
      <c r="AP68" s="33"/>
    </row>
    <row r="69" spans="1:42" ht="15" x14ac:dyDescent="0.2">
      <c r="A69" s="744"/>
      <c r="B69" s="4">
        <f t="shared" si="1"/>
        <v>50</v>
      </c>
      <c r="C69" s="212" t="s">
        <v>80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5">
        <v>866</v>
      </c>
      <c r="Y69" s="236"/>
      <c r="Z69" s="236"/>
      <c r="AA69" s="236"/>
      <c r="AB69" s="236"/>
      <c r="AC69" s="236"/>
      <c r="AD69" s="21" t="s">
        <v>41</v>
      </c>
      <c r="AE69" s="31"/>
      <c r="AF69" s="32"/>
      <c r="AG69" s="32"/>
      <c r="AH69" s="32"/>
      <c r="AI69" s="32"/>
      <c r="AJ69" s="32"/>
      <c r="AK69" s="7">
        <f t="shared" si="2"/>
        <v>0</v>
      </c>
      <c r="AP69" s="33"/>
    </row>
    <row r="70" spans="1:42" ht="15" x14ac:dyDescent="0.2">
      <c r="A70" s="744"/>
      <c r="B70" s="4">
        <f t="shared" si="1"/>
        <v>51</v>
      </c>
      <c r="C70" s="212" t="s">
        <v>81</v>
      </c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5">
        <v>607</v>
      </c>
      <c r="Y70" s="236"/>
      <c r="Z70" s="236"/>
      <c r="AA70" s="236"/>
      <c r="AB70" s="236"/>
      <c r="AC70" s="236"/>
      <c r="AD70" s="21" t="s">
        <v>41</v>
      </c>
      <c r="AE70" s="31"/>
      <c r="AF70" s="32"/>
      <c r="AG70" s="32"/>
      <c r="AH70" s="32"/>
      <c r="AI70" s="32"/>
      <c r="AJ70" s="32"/>
      <c r="AK70" s="7">
        <f t="shared" si="2"/>
        <v>0</v>
      </c>
      <c r="AP70" s="33"/>
    </row>
    <row r="71" spans="1:42" ht="15.75" customHeight="1" x14ac:dyDescent="0.2">
      <c r="A71" s="744"/>
      <c r="B71" s="4">
        <f t="shared" si="1"/>
        <v>52</v>
      </c>
      <c r="C71" s="212" t="s">
        <v>82</v>
      </c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5">
        <v>304</v>
      </c>
      <c r="Y71" s="297">
        <f>SUM(Y44:AC49)-SUM(Y50:AC70)</f>
        <v>0</v>
      </c>
      <c r="Z71" s="297"/>
      <c r="AA71" s="297"/>
      <c r="AB71" s="297"/>
      <c r="AC71" s="297"/>
      <c r="AD71" s="34" t="s">
        <v>46</v>
      </c>
      <c r="AE71" s="35"/>
      <c r="AF71" s="36"/>
      <c r="AG71" s="36"/>
      <c r="AH71" s="36"/>
      <c r="AI71" s="36"/>
      <c r="AJ71" s="36"/>
      <c r="AK71" s="7">
        <f t="shared" si="2"/>
        <v>0</v>
      </c>
      <c r="AP71" s="33"/>
    </row>
    <row r="72" spans="1:42" ht="15.6" customHeight="1" x14ac:dyDescent="0.2">
      <c r="A72" s="749" t="s">
        <v>83</v>
      </c>
      <c r="B72" s="4">
        <f t="shared" si="1"/>
        <v>53</v>
      </c>
      <c r="C72" s="250" t="s">
        <v>84</v>
      </c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2"/>
      <c r="R72" s="301" t="s">
        <v>85</v>
      </c>
      <c r="S72" s="302"/>
      <c r="T72" s="302"/>
      <c r="U72" s="302"/>
      <c r="V72" s="302"/>
      <c r="W72" s="303"/>
      <c r="X72" s="304" t="s">
        <v>86</v>
      </c>
      <c r="Y72" s="305"/>
      <c r="Z72" s="305"/>
      <c r="AA72" s="305"/>
      <c r="AB72" s="305"/>
      <c r="AC72" s="306"/>
      <c r="AD72" s="5">
        <v>31</v>
      </c>
      <c r="AE72" s="307">
        <f>+MAX(Y71,0)</f>
        <v>0</v>
      </c>
      <c r="AF72" s="308"/>
      <c r="AG72" s="308"/>
      <c r="AH72" s="308"/>
      <c r="AI72" s="309"/>
      <c r="AJ72" s="6" t="s">
        <v>10</v>
      </c>
      <c r="AK72" s="7">
        <f t="shared" ref="AK72:AK135" si="3">+IF(AE72&gt;0,1,0)</f>
        <v>0</v>
      </c>
    </row>
    <row r="73" spans="1:42" ht="15" x14ac:dyDescent="0.2">
      <c r="A73" s="750"/>
      <c r="B73" s="4">
        <f t="shared" si="1"/>
        <v>54</v>
      </c>
      <c r="C73" s="250" t="s">
        <v>87</v>
      </c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2"/>
      <c r="R73" s="5">
        <v>18</v>
      </c>
      <c r="S73" s="259"/>
      <c r="T73" s="260"/>
      <c r="U73" s="260"/>
      <c r="V73" s="260"/>
      <c r="W73" s="261"/>
      <c r="X73" s="5">
        <v>19</v>
      </c>
      <c r="Y73" s="259"/>
      <c r="Z73" s="260"/>
      <c r="AA73" s="260"/>
      <c r="AB73" s="260"/>
      <c r="AC73" s="261"/>
      <c r="AD73" s="5">
        <v>20</v>
      </c>
      <c r="AE73" s="298"/>
      <c r="AF73" s="299"/>
      <c r="AG73" s="299"/>
      <c r="AH73" s="299"/>
      <c r="AI73" s="300"/>
      <c r="AJ73" s="6" t="s">
        <v>10</v>
      </c>
      <c r="AK73" s="7">
        <f t="shared" si="3"/>
        <v>0</v>
      </c>
    </row>
    <row r="74" spans="1:42" ht="24" customHeight="1" x14ac:dyDescent="0.2">
      <c r="A74" s="750"/>
      <c r="B74" s="4">
        <f t="shared" si="1"/>
        <v>55</v>
      </c>
      <c r="C74" s="250" t="s">
        <v>88</v>
      </c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2"/>
      <c r="R74" s="5">
        <v>1109</v>
      </c>
      <c r="S74" s="259"/>
      <c r="T74" s="260"/>
      <c r="U74" s="260"/>
      <c r="V74" s="260"/>
      <c r="W74" s="261"/>
      <c r="X74" s="5">
        <v>1111</v>
      </c>
      <c r="Y74" s="259"/>
      <c r="Z74" s="260"/>
      <c r="AA74" s="260"/>
      <c r="AB74" s="260"/>
      <c r="AC74" s="261"/>
      <c r="AD74" s="5">
        <v>1113</v>
      </c>
      <c r="AE74" s="298">
        <v>0</v>
      </c>
      <c r="AF74" s="299"/>
      <c r="AG74" s="299"/>
      <c r="AH74" s="299"/>
      <c r="AI74" s="300"/>
      <c r="AJ74" s="6" t="s">
        <v>10</v>
      </c>
      <c r="AK74" s="7">
        <f t="shared" si="3"/>
        <v>0</v>
      </c>
    </row>
    <row r="75" spans="1:42" ht="30" customHeight="1" x14ac:dyDescent="0.2">
      <c r="A75" s="750"/>
      <c r="B75" s="4">
        <f t="shared" si="1"/>
        <v>56</v>
      </c>
      <c r="C75" s="250" t="s">
        <v>89</v>
      </c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2"/>
      <c r="R75" s="5">
        <v>1640</v>
      </c>
      <c r="S75" s="259"/>
      <c r="T75" s="260"/>
      <c r="U75" s="260"/>
      <c r="V75" s="260"/>
      <c r="W75" s="261"/>
      <c r="X75" s="5">
        <v>1641</v>
      </c>
      <c r="Y75" s="259"/>
      <c r="Z75" s="260"/>
      <c r="AA75" s="260"/>
      <c r="AB75" s="260"/>
      <c r="AC75" s="261"/>
      <c r="AD75" s="5">
        <v>1642</v>
      </c>
      <c r="AE75" s="298"/>
      <c r="AF75" s="299"/>
      <c r="AG75" s="299"/>
      <c r="AH75" s="299"/>
      <c r="AI75" s="300"/>
      <c r="AJ75" s="6" t="s">
        <v>10</v>
      </c>
      <c r="AK75" s="7">
        <f t="shared" si="3"/>
        <v>0</v>
      </c>
    </row>
    <row r="76" spans="1:42" ht="15" x14ac:dyDescent="0.2">
      <c r="A76" s="750"/>
      <c r="B76" s="4">
        <f t="shared" si="1"/>
        <v>57</v>
      </c>
      <c r="C76" s="250" t="s">
        <v>90</v>
      </c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2"/>
      <c r="R76" s="5">
        <v>187</v>
      </c>
      <c r="S76" s="319"/>
      <c r="T76" s="320"/>
      <c r="U76" s="320"/>
      <c r="V76" s="320"/>
      <c r="W76" s="321"/>
      <c r="X76" s="5">
        <v>188</v>
      </c>
      <c r="Y76" s="259"/>
      <c r="Z76" s="260"/>
      <c r="AA76" s="260"/>
      <c r="AB76" s="260"/>
      <c r="AC76" s="261"/>
      <c r="AD76" s="5">
        <v>189</v>
      </c>
      <c r="AE76" s="298"/>
      <c r="AF76" s="299"/>
      <c r="AG76" s="299"/>
      <c r="AH76" s="299"/>
      <c r="AI76" s="300"/>
      <c r="AJ76" s="6" t="s">
        <v>10</v>
      </c>
      <c r="AK76" s="7">
        <f t="shared" si="3"/>
        <v>0</v>
      </c>
    </row>
    <row r="77" spans="1:42" ht="29.45" customHeight="1" x14ac:dyDescent="0.2">
      <c r="A77" s="750"/>
      <c r="B77" s="227">
        <f t="shared" si="1"/>
        <v>58</v>
      </c>
      <c r="C77" s="322" t="s">
        <v>91</v>
      </c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4"/>
      <c r="R77" s="5">
        <v>1037</v>
      </c>
      <c r="S77" s="325" t="s">
        <v>14</v>
      </c>
      <c r="T77" s="326"/>
      <c r="U77" s="326"/>
      <c r="V77" s="326"/>
      <c r="W77" s="327"/>
      <c r="X77" s="5">
        <v>1038</v>
      </c>
      <c r="Y77" s="325" t="s">
        <v>14</v>
      </c>
      <c r="Z77" s="326"/>
      <c r="AA77" s="326"/>
      <c r="AB77" s="326"/>
      <c r="AC77" s="327"/>
      <c r="AD77" s="5">
        <v>1039</v>
      </c>
      <c r="AE77" s="218" t="s">
        <v>14</v>
      </c>
      <c r="AF77" s="219"/>
      <c r="AG77" s="219"/>
      <c r="AH77" s="219"/>
      <c r="AI77" s="220"/>
      <c r="AJ77" s="6" t="s">
        <v>10</v>
      </c>
      <c r="AK77" s="7">
        <f t="shared" si="3"/>
        <v>1</v>
      </c>
    </row>
    <row r="78" spans="1:42" ht="15" x14ac:dyDescent="0.2">
      <c r="A78" s="750"/>
      <c r="B78" s="228"/>
      <c r="C78" s="328" t="s">
        <v>92</v>
      </c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8"/>
      <c r="R78" s="9">
        <v>1892</v>
      </c>
      <c r="S78" s="310"/>
      <c r="T78" s="311"/>
      <c r="U78" s="311"/>
      <c r="V78" s="311"/>
      <c r="W78" s="312"/>
      <c r="X78" s="9">
        <f>+R78+1</f>
        <v>1893</v>
      </c>
      <c r="Y78" s="310"/>
      <c r="Z78" s="311"/>
      <c r="AA78" s="311"/>
      <c r="AB78" s="311"/>
      <c r="AC78" s="312"/>
      <c r="AD78" s="9">
        <f>+X78+1</f>
        <v>1894</v>
      </c>
      <c r="AE78" s="313"/>
      <c r="AF78" s="314"/>
      <c r="AG78" s="314"/>
      <c r="AH78" s="314"/>
      <c r="AI78" s="315"/>
      <c r="AJ78" s="10"/>
      <c r="AK78" s="7">
        <f t="shared" si="3"/>
        <v>0</v>
      </c>
    </row>
    <row r="79" spans="1:42" ht="15" x14ac:dyDescent="0.2">
      <c r="A79" s="750"/>
      <c r="B79" s="228"/>
      <c r="C79" s="316" t="s">
        <v>93</v>
      </c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8"/>
      <c r="R79" s="9">
        <f>+AD78+1</f>
        <v>1895</v>
      </c>
      <c r="S79" s="310"/>
      <c r="T79" s="311"/>
      <c r="U79" s="311"/>
      <c r="V79" s="311"/>
      <c r="W79" s="312"/>
      <c r="X79" s="9">
        <f t="shared" ref="X79:X81" si="4">+R79+1</f>
        <v>1896</v>
      </c>
      <c r="Y79" s="310"/>
      <c r="Z79" s="311"/>
      <c r="AA79" s="311"/>
      <c r="AB79" s="311"/>
      <c r="AC79" s="312"/>
      <c r="AD79" s="9">
        <f t="shared" ref="AD79:AD81" si="5">+X79+1</f>
        <v>1897</v>
      </c>
      <c r="AE79" s="313"/>
      <c r="AF79" s="314"/>
      <c r="AG79" s="314"/>
      <c r="AH79" s="314"/>
      <c r="AI79" s="315"/>
      <c r="AJ79" s="10"/>
      <c r="AK79" s="7">
        <f t="shared" si="3"/>
        <v>0</v>
      </c>
    </row>
    <row r="80" spans="1:42" ht="15" x14ac:dyDescent="0.2">
      <c r="A80" s="750"/>
      <c r="B80" s="228"/>
      <c r="C80" s="316" t="s">
        <v>94</v>
      </c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8"/>
      <c r="R80" s="9">
        <f t="shared" ref="R80:R81" si="6">+AD79+1</f>
        <v>1898</v>
      </c>
      <c r="S80" s="310"/>
      <c r="T80" s="311"/>
      <c r="U80" s="311"/>
      <c r="V80" s="311"/>
      <c r="W80" s="312"/>
      <c r="X80" s="9">
        <f t="shared" si="4"/>
        <v>1899</v>
      </c>
      <c r="Y80" s="310"/>
      <c r="Z80" s="311"/>
      <c r="AA80" s="311"/>
      <c r="AB80" s="311"/>
      <c r="AC80" s="312"/>
      <c r="AD80" s="9">
        <f t="shared" si="5"/>
        <v>1900</v>
      </c>
      <c r="AE80" s="313"/>
      <c r="AF80" s="314"/>
      <c r="AG80" s="314"/>
      <c r="AH80" s="314"/>
      <c r="AI80" s="315"/>
      <c r="AJ80" s="10"/>
      <c r="AK80" s="7">
        <f t="shared" si="3"/>
        <v>0</v>
      </c>
    </row>
    <row r="81" spans="1:37" ht="15" x14ac:dyDescent="0.2">
      <c r="A81" s="750"/>
      <c r="B81" s="228"/>
      <c r="C81" s="316" t="s">
        <v>95</v>
      </c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8"/>
      <c r="R81" s="9">
        <f t="shared" si="6"/>
        <v>1901</v>
      </c>
      <c r="S81" s="310"/>
      <c r="T81" s="311"/>
      <c r="U81" s="311"/>
      <c r="V81" s="311"/>
      <c r="W81" s="312"/>
      <c r="X81" s="9">
        <f t="shared" si="4"/>
        <v>1902</v>
      </c>
      <c r="Y81" s="310"/>
      <c r="Z81" s="311"/>
      <c r="AA81" s="311"/>
      <c r="AB81" s="311"/>
      <c r="AC81" s="312"/>
      <c r="AD81" s="9">
        <f t="shared" si="5"/>
        <v>1903</v>
      </c>
      <c r="AE81" s="313"/>
      <c r="AF81" s="314"/>
      <c r="AG81" s="314"/>
      <c r="AH81" s="314"/>
      <c r="AI81" s="315"/>
      <c r="AJ81" s="10"/>
      <c r="AK81" s="7">
        <f t="shared" si="3"/>
        <v>0</v>
      </c>
    </row>
    <row r="82" spans="1:37" ht="15" x14ac:dyDescent="0.2">
      <c r="A82" s="750"/>
      <c r="B82" s="229"/>
      <c r="C82" s="316" t="s">
        <v>96</v>
      </c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8"/>
      <c r="R82" s="9">
        <v>1912</v>
      </c>
      <c r="S82" s="310"/>
      <c r="T82" s="311"/>
      <c r="U82" s="311"/>
      <c r="V82" s="311"/>
      <c r="W82" s="312"/>
      <c r="X82" s="335"/>
      <c r="Y82" s="336"/>
      <c r="Z82" s="336"/>
      <c r="AA82" s="336"/>
      <c r="AB82" s="336"/>
      <c r="AC82" s="337"/>
      <c r="AD82" s="9">
        <v>1913</v>
      </c>
      <c r="AE82" s="313"/>
      <c r="AF82" s="314"/>
      <c r="AG82" s="314"/>
      <c r="AH82" s="314"/>
      <c r="AI82" s="315"/>
      <c r="AJ82" s="10"/>
      <c r="AK82" s="7"/>
    </row>
    <row r="83" spans="1:37" ht="15" x14ac:dyDescent="0.2">
      <c r="A83" s="750"/>
      <c r="B83" s="4">
        <f>+B77+1</f>
        <v>59</v>
      </c>
      <c r="C83" s="250" t="s">
        <v>97</v>
      </c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2"/>
      <c r="R83" s="5">
        <v>77</v>
      </c>
      <c r="S83" s="338"/>
      <c r="T83" s="339"/>
      <c r="U83" s="339"/>
      <c r="V83" s="339"/>
      <c r="W83" s="340"/>
      <c r="X83" s="5">
        <v>74</v>
      </c>
      <c r="Y83" s="259"/>
      <c r="Z83" s="260"/>
      <c r="AA83" s="260"/>
      <c r="AB83" s="260"/>
      <c r="AC83" s="261"/>
      <c r="AD83" s="5">
        <v>79</v>
      </c>
      <c r="AE83" s="298"/>
      <c r="AF83" s="299"/>
      <c r="AG83" s="299"/>
      <c r="AH83" s="299"/>
      <c r="AI83" s="300"/>
      <c r="AJ83" s="6" t="s">
        <v>10</v>
      </c>
      <c r="AK83" s="7">
        <f t="shared" si="3"/>
        <v>0</v>
      </c>
    </row>
    <row r="84" spans="1:37" ht="15" x14ac:dyDescent="0.2">
      <c r="A84" s="750"/>
      <c r="B84" s="4">
        <f t="shared" si="1"/>
        <v>60</v>
      </c>
      <c r="C84" s="250" t="s">
        <v>98</v>
      </c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2"/>
      <c r="R84" s="5">
        <v>1040</v>
      </c>
      <c r="S84" s="259"/>
      <c r="T84" s="260"/>
      <c r="U84" s="260"/>
      <c r="V84" s="260"/>
      <c r="W84" s="261"/>
      <c r="X84" s="329"/>
      <c r="Y84" s="330"/>
      <c r="Z84" s="330"/>
      <c r="AA84" s="330"/>
      <c r="AB84" s="330"/>
      <c r="AC84" s="331"/>
      <c r="AD84" s="5">
        <v>1041</v>
      </c>
      <c r="AE84" s="298"/>
      <c r="AF84" s="299"/>
      <c r="AG84" s="299"/>
      <c r="AH84" s="299"/>
      <c r="AI84" s="300"/>
      <c r="AJ84" s="6" t="s">
        <v>10</v>
      </c>
      <c r="AK84" s="7">
        <f t="shared" si="3"/>
        <v>0</v>
      </c>
    </row>
    <row r="85" spans="1:37" ht="33.75" customHeight="1" x14ac:dyDescent="0.2">
      <c r="A85" s="750"/>
      <c r="B85" s="4">
        <f t="shared" si="1"/>
        <v>61</v>
      </c>
      <c r="C85" s="250" t="s">
        <v>99</v>
      </c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2"/>
      <c r="R85" s="329"/>
      <c r="S85" s="330"/>
      <c r="T85" s="330"/>
      <c r="U85" s="330"/>
      <c r="V85" s="330"/>
      <c r="W85" s="331"/>
      <c r="X85" s="329"/>
      <c r="Y85" s="330"/>
      <c r="Z85" s="330"/>
      <c r="AA85" s="330"/>
      <c r="AB85" s="330"/>
      <c r="AC85" s="331"/>
      <c r="AD85" s="5">
        <v>1042</v>
      </c>
      <c r="AE85" s="332"/>
      <c r="AF85" s="333"/>
      <c r="AG85" s="333"/>
      <c r="AH85" s="333"/>
      <c r="AI85" s="334"/>
      <c r="AJ85" s="6" t="s">
        <v>10</v>
      </c>
      <c r="AK85" s="7">
        <f t="shared" si="3"/>
        <v>0</v>
      </c>
    </row>
    <row r="86" spans="1:37" ht="15" x14ac:dyDescent="0.2">
      <c r="A86" s="750"/>
      <c r="B86" s="4">
        <f t="shared" si="1"/>
        <v>62</v>
      </c>
      <c r="C86" s="250" t="s">
        <v>100</v>
      </c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2"/>
      <c r="R86" s="5">
        <v>824</v>
      </c>
      <c r="S86" s="259"/>
      <c r="T86" s="260"/>
      <c r="U86" s="260"/>
      <c r="V86" s="260"/>
      <c r="W86" s="261"/>
      <c r="X86" s="329"/>
      <c r="Y86" s="330"/>
      <c r="Z86" s="330"/>
      <c r="AA86" s="330"/>
      <c r="AB86" s="330"/>
      <c r="AC86" s="331"/>
      <c r="AD86" s="5">
        <v>825</v>
      </c>
      <c r="AE86" s="298"/>
      <c r="AF86" s="299"/>
      <c r="AG86" s="299"/>
      <c r="AH86" s="299"/>
      <c r="AI86" s="300"/>
      <c r="AJ86" s="6" t="s">
        <v>10</v>
      </c>
      <c r="AK86" s="7">
        <f t="shared" si="3"/>
        <v>0</v>
      </c>
    </row>
    <row r="87" spans="1:37" ht="27.95" customHeight="1" x14ac:dyDescent="0.2">
      <c r="A87" s="750"/>
      <c r="B87" s="4">
        <f t="shared" si="1"/>
        <v>63</v>
      </c>
      <c r="C87" s="250" t="s">
        <v>101</v>
      </c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2"/>
      <c r="R87" s="5">
        <v>1043</v>
      </c>
      <c r="S87" s="259"/>
      <c r="T87" s="260"/>
      <c r="U87" s="260"/>
      <c r="V87" s="260"/>
      <c r="W87" s="261"/>
      <c r="X87" s="5">
        <v>1102</v>
      </c>
      <c r="Y87" s="347"/>
      <c r="Z87" s="348"/>
      <c r="AA87" s="348"/>
      <c r="AB87" s="348"/>
      <c r="AC87" s="349"/>
      <c r="AD87" s="5">
        <v>1044</v>
      </c>
      <c r="AE87" s="298"/>
      <c r="AF87" s="299"/>
      <c r="AG87" s="299"/>
      <c r="AH87" s="299"/>
      <c r="AI87" s="300"/>
      <c r="AJ87" s="6" t="s">
        <v>10</v>
      </c>
      <c r="AK87" s="7">
        <f t="shared" si="3"/>
        <v>0</v>
      </c>
    </row>
    <row r="88" spans="1:37" ht="33.75" customHeight="1" x14ac:dyDescent="0.2">
      <c r="A88" s="750"/>
      <c r="B88" s="4">
        <f t="shared" si="1"/>
        <v>64</v>
      </c>
      <c r="C88" s="250" t="s">
        <v>102</v>
      </c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2"/>
      <c r="R88" s="5">
        <v>113</v>
      </c>
      <c r="S88" s="338"/>
      <c r="T88" s="339"/>
      <c r="U88" s="339"/>
      <c r="V88" s="339"/>
      <c r="W88" s="340"/>
      <c r="X88" s="5">
        <v>1007</v>
      </c>
      <c r="Y88" s="347"/>
      <c r="Z88" s="348"/>
      <c r="AA88" s="348"/>
      <c r="AB88" s="348"/>
      <c r="AC88" s="349"/>
      <c r="AD88" s="5">
        <v>114</v>
      </c>
      <c r="AE88" s="298"/>
      <c r="AF88" s="299"/>
      <c r="AG88" s="299"/>
      <c r="AH88" s="299"/>
      <c r="AI88" s="300"/>
      <c r="AJ88" s="6" t="s">
        <v>10</v>
      </c>
      <c r="AK88" s="7">
        <f t="shared" si="3"/>
        <v>0</v>
      </c>
    </row>
    <row r="89" spans="1:37" ht="42" customHeight="1" x14ac:dyDescent="0.2">
      <c r="A89" s="750"/>
      <c r="B89" s="4">
        <f t="shared" si="1"/>
        <v>65</v>
      </c>
      <c r="C89" s="250" t="s">
        <v>103</v>
      </c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2"/>
      <c r="R89" s="5">
        <v>1829</v>
      </c>
      <c r="S89" s="350"/>
      <c r="T89" s="351"/>
      <c r="U89" s="351"/>
      <c r="V89" s="351"/>
      <c r="W89" s="352"/>
      <c r="X89" s="353"/>
      <c r="Y89" s="354"/>
      <c r="Z89" s="354"/>
      <c r="AA89" s="354"/>
      <c r="AB89" s="354"/>
      <c r="AC89" s="355"/>
      <c r="AD89" s="37">
        <v>1830</v>
      </c>
      <c r="AE89" s="356"/>
      <c r="AF89" s="357"/>
      <c r="AG89" s="357"/>
      <c r="AH89" s="357"/>
      <c r="AI89" s="358"/>
      <c r="AJ89" s="38" t="s">
        <v>10</v>
      </c>
      <c r="AK89" s="7">
        <f t="shared" si="3"/>
        <v>0</v>
      </c>
    </row>
    <row r="90" spans="1:37" ht="18.95" customHeight="1" x14ac:dyDescent="0.2">
      <c r="A90" s="750"/>
      <c r="B90" s="4">
        <f t="shared" si="1"/>
        <v>66</v>
      </c>
      <c r="C90" s="250" t="s">
        <v>104</v>
      </c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2"/>
      <c r="R90" s="5">
        <v>1835</v>
      </c>
      <c r="S90" s="341"/>
      <c r="T90" s="342"/>
      <c r="U90" s="342"/>
      <c r="V90" s="342"/>
      <c r="W90" s="343"/>
      <c r="X90" s="37">
        <v>1836</v>
      </c>
      <c r="Y90" s="344"/>
      <c r="Z90" s="345"/>
      <c r="AA90" s="345"/>
      <c r="AB90" s="345"/>
      <c r="AC90" s="346"/>
      <c r="AD90" s="37">
        <v>1837</v>
      </c>
      <c r="AE90" s="298"/>
      <c r="AF90" s="299"/>
      <c r="AG90" s="299"/>
      <c r="AH90" s="299"/>
      <c r="AI90" s="300"/>
      <c r="AJ90" s="38" t="s">
        <v>10</v>
      </c>
      <c r="AK90" s="7">
        <f t="shared" si="3"/>
        <v>0</v>
      </c>
    </row>
    <row r="91" spans="1:37" ht="15" x14ac:dyDescent="0.2">
      <c r="A91" s="750"/>
      <c r="B91" s="4">
        <f t="shared" si="1"/>
        <v>67</v>
      </c>
      <c r="C91" s="250" t="s">
        <v>105</v>
      </c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2"/>
      <c r="R91" s="5">
        <v>908</v>
      </c>
      <c r="S91" s="338"/>
      <c r="T91" s="339"/>
      <c r="U91" s="339"/>
      <c r="V91" s="339"/>
      <c r="W91" s="340"/>
      <c r="X91" s="329"/>
      <c r="Y91" s="330"/>
      <c r="Z91" s="330"/>
      <c r="AA91" s="330"/>
      <c r="AB91" s="330"/>
      <c r="AC91" s="331"/>
      <c r="AD91" s="5">
        <v>909</v>
      </c>
      <c r="AE91" s="298"/>
      <c r="AF91" s="299"/>
      <c r="AG91" s="299"/>
      <c r="AH91" s="299"/>
      <c r="AI91" s="300"/>
      <c r="AJ91" s="6" t="s">
        <v>10</v>
      </c>
      <c r="AK91" s="7">
        <f t="shared" si="3"/>
        <v>0</v>
      </c>
    </row>
    <row r="92" spans="1:37" ht="15" x14ac:dyDescent="0.2">
      <c r="A92" s="750"/>
      <c r="B92" s="4">
        <f t="shared" si="1"/>
        <v>68</v>
      </c>
      <c r="C92" s="250" t="s">
        <v>106</v>
      </c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2"/>
      <c r="R92" s="5">
        <v>951</v>
      </c>
      <c r="S92" s="338"/>
      <c r="T92" s="339"/>
      <c r="U92" s="339"/>
      <c r="V92" s="339"/>
      <c r="W92" s="340"/>
      <c r="X92" s="329"/>
      <c r="Y92" s="330"/>
      <c r="Z92" s="330"/>
      <c r="AA92" s="330"/>
      <c r="AB92" s="330"/>
      <c r="AC92" s="331"/>
      <c r="AD92" s="5">
        <v>952</v>
      </c>
      <c r="AE92" s="298"/>
      <c r="AF92" s="299"/>
      <c r="AG92" s="299"/>
      <c r="AH92" s="299"/>
      <c r="AI92" s="300"/>
      <c r="AJ92" s="6" t="s">
        <v>10</v>
      </c>
      <c r="AK92" s="7">
        <f t="shared" si="3"/>
        <v>0</v>
      </c>
    </row>
    <row r="93" spans="1:37" ht="15" x14ac:dyDescent="0.2">
      <c r="A93" s="750"/>
      <c r="B93" s="4">
        <f t="shared" si="1"/>
        <v>69</v>
      </c>
      <c r="C93" s="250" t="s">
        <v>107</v>
      </c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2"/>
      <c r="R93" s="5">
        <v>753</v>
      </c>
      <c r="S93" s="338"/>
      <c r="T93" s="339"/>
      <c r="U93" s="339"/>
      <c r="V93" s="339"/>
      <c r="W93" s="340"/>
      <c r="X93" s="5">
        <v>754</v>
      </c>
      <c r="Y93" s="259"/>
      <c r="Z93" s="260"/>
      <c r="AA93" s="260"/>
      <c r="AB93" s="260"/>
      <c r="AC93" s="261"/>
      <c r="AD93" s="5">
        <v>755</v>
      </c>
      <c r="AE93" s="298"/>
      <c r="AF93" s="299"/>
      <c r="AG93" s="299"/>
      <c r="AH93" s="299"/>
      <c r="AI93" s="300"/>
      <c r="AJ93" s="6" t="s">
        <v>10</v>
      </c>
      <c r="AK93" s="7">
        <f t="shared" si="3"/>
        <v>0</v>
      </c>
    </row>
    <row r="94" spans="1:37" ht="15" x14ac:dyDescent="0.2">
      <c r="A94" s="750"/>
      <c r="B94" s="4">
        <f t="shared" si="1"/>
        <v>70</v>
      </c>
      <c r="C94" s="250" t="s">
        <v>108</v>
      </c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2"/>
      <c r="R94" s="5">
        <v>133</v>
      </c>
      <c r="S94" s="259"/>
      <c r="T94" s="260"/>
      <c r="U94" s="260"/>
      <c r="V94" s="260"/>
      <c r="W94" s="261"/>
      <c r="X94" s="5">
        <v>138</v>
      </c>
      <c r="Y94" s="259"/>
      <c r="Z94" s="260"/>
      <c r="AA94" s="260"/>
      <c r="AB94" s="260"/>
      <c r="AC94" s="261"/>
      <c r="AD94" s="5">
        <v>134</v>
      </c>
      <c r="AE94" s="298"/>
      <c r="AF94" s="299"/>
      <c r="AG94" s="299"/>
      <c r="AH94" s="299"/>
      <c r="AI94" s="300"/>
      <c r="AJ94" s="6" t="s">
        <v>10</v>
      </c>
      <c r="AK94" s="7">
        <f t="shared" si="3"/>
        <v>0</v>
      </c>
    </row>
    <row r="95" spans="1:37" ht="15" x14ac:dyDescent="0.2">
      <c r="A95" s="750"/>
      <c r="B95" s="4">
        <f t="shared" si="1"/>
        <v>71</v>
      </c>
      <c r="C95" s="250" t="s">
        <v>109</v>
      </c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2"/>
      <c r="R95" s="5">
        <v>32</v>
      </c>
      <c r="S95" s="259"/>
      <c r="T95" s="260"/>
      <c r="U95" s="260"/>
      <c r="V95" s="260"/>
      <c r="W95" s="261"/>
      <c r="X95" s="5">
        <v>76</v>
      </c>
      <c r="Y95" s="259"/>
      <c r="Z95" s="260"/>
      <c r="AA95" s="260"/>
      <c r="AB95" s="260"/>
      <c r="AC95" s="261"/>
      <c r="AD95" s="5">
        <v>34</v>
      </c>
      <c r="AE95" s="298"/>
      <c r="AF95" s="299"/>
      <c r="AG95" s="299"/>
      <c r="AH95" s="299"/>
      <c r="AI95" s="300"/>
      <c r="AJ95" s="6" t="s">
        <v>10</v>
      </c>
      <c r="AK95" s="7">
        <f t="shared" si="3"/>
        <v>0</v>
      </c>
    </row>
    <row r="96" spans="1:37" ht="28.5" customHeight="1" x14ac:dyDescent="0.2">
      <c r="A96" s="750"/>
      <c r="B96" s="4">
        <f t="shared" si="1"/>
        <v>72</v>
      </c>
      <c r="C96" s="359" t="s">
        <v>110</v>
      </c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  <c r="Q96" s="361"/>
      <c r="R96" s="5">
        <v>1643</v>
      </c>
      <c r="S96" s="338"/>
      <c r="T96" s="339"/>
      <c r="U96" s="339"/>
      <c r="V96" s="339"/>
      <c r="W96" s="340"/>
      <c r="X96" s="329"/>
      <c r="Y96" s="330"/>
      <c r="Z96" s="330"/>
      <c r="AA96" s="330"/>
      <c r="AB96" s="330"/>
      <c r="AC96" s="331"/>
      <c r="AD96" s="5">
        <v>1644</v>
      </c>
      <c r="AE96" s="298"/>
      <c r="AF96" s="299"/>
      <c r="AG96" s="299"/>
      <c r="AH96" s="299"/>
      <c r="AI96" s="300"/>
      <c r="AJ96" s="6" t="s">
        <v>10</v>
      </c>
      <c r="AK96" s="7">
        <f t="shared" si="3"/>
        <v>0</v>
      </c>
    </row>
    <row r="97" spans="1:37" ht="27.6" customHeight="1" x14ac:dyDescent="0.2">
      <c r="A97" s="750"/>
      <c r="B97" s="11">
        <f t="shared" si="1"/>
        <v>73</v>
      </c>
      <c r="C97" s="271" t="s">
        <v>111</v>
      </c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3"/>
      <c r="AD97" s="11">
        <v>911</v>
      </c>
      <c r="AE97" s="362"/>
      <c r="AF97" s="363"/>
      <c r="AG97" s="363"/>
      <c r="AH97" s="363"/>
      <c r="AI97" s="364"/>
      <c r="AJ97" s="39" t="s">
        <v>10</v>
      </c>
      <c r="AK97" s="7">
        <f t="shared" si="3"/>
        <v>0</v>
      </c>
    </row>
    <row r="98" spans="1:37" ht="15" x14ac:dyDescent="0.2">
      <c r="A98" s="750"/>
      <c r="B98" s="11">
        <f t="shared" ref="B98:B106" si="7">+B97+1</f>
        <v>74</v>
      </c>
      <c r="C98" s="271" t="s">
        <v>112</v>
      </c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3"/>
      <c r="AD98" s="11">
        <v>913</v>
      </c>
      <c r="AE98" s="362"/>
      <c r="AF98" s="363"/>
      <c r="AG98" s="363"/>
      <c r="AH98" s="363"/>
      <c r="AI98" s="364"/>
      <c r="AJ98" s="39" t="s">
        <v>10</v>
      </c>
      <c r="AK98" s="7"/>
    </row>
    <row r="99" spans="1:37" ht="15" x14ac:dyDescent="0.2">
      <c r="A99" s="750"/>
      <c r="B99" s="11">
        <f t="shared" si="7"/>
        <v>75</v>
      </c>
      <c r="C99" s="271" t="s">
        <v>113</v>
      </c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3"/>
      <c r="AD99" s="11">
        <v>923</v>
      </c>
      <c r="AE99" s="362"/>
      <c r="AF99" s="363"/>
      <c r="AG99" s="363"/>
      <c r="AH99" s="363"/>
      <c r="AI99" s="364"/>
      <c r="AJ99" s="39" t="s">
        <v>10</v>
      </c>
      <c r="AK99" s="7"/>
    </row>
    <row r="100" spans="1:37" ht="15" x14ac:dyDescent="0.2">
      <c r="A100" s="750"/>
      <c r="B100" s="11">
        <f t="shared" si="7"/>
        <v>76</v>
      </c>
      <c r="C100" s="271" t="s">
        <v>114</v>
      </c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3"/>
      <c r="AD100" s="11">
        <v>924</v>
      </c>
      <c r="AE100" s="362"/>
      <c r="AF100" s="363"/>
      <c r="AG100" s="363"/>
      <c r="AH100" s="363"/>
      <c r="AI100" s="364"/>
      <c r="AJ100" s="39" t="s">
        <v>10</v>
      </c>
      <c r="AK100" s="7"/>
    </row>
    <row r="101" spans="1:37" ht="15" x14ac:dyDescent="0.2">
      <c r="A101" s="750"/>
      <c r="B101" s="11">
        <f t="shared" si="7"/>
        <v>77</v>
      </c>
      <c r="C101" s="271" t="s">
        <v>115</v>
      </c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3"/>
      <c r="AD101" s="11">
        <v>1051</v>
      </c>
      <c r="AE101" s="362"/>
      <c r="AF101" s="363"/>
      <c r="AG101" s="363"/>
      <c r="AH101" s="363"/>
      <c r="AI101" s="364"/>
      <c r="AJ101" s="39" t="s">
        <v>10</v>
      </c>
      <c r="AK101" s="7"/>
    </row>
    <row r="102" spans="1:37" ht="15" x14ac:dyDescent="0.2">
      <c r="A102" s="750"/>
      <c r="B102" s="11">
        <f t="shared" si="7"/>
        <v>78</v>
      </c>
      <c r="C102" s="271" t="s">
        <v>116</v>
      </c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3"/>
      <c r="AD102" s="11">
        <v>1052</v>
      </c>
      <c r="AE102" s="362"/>
      <c r="AF102" s="363"/>
      <c r="AG102" s="363"/>
      <c r="AH102" s="363"/>
      <c r="AI102" s="364"/>
      <c r="AJ102" s="39" t="s">
        <v>10</v>
      </c>
      <c r="AK102" s="7"/>
    </row>
    <row r="103" spans="1:37" ht="15" x14ac:dyDescent="0.2">
      <c r="A103" s="750"/>
      <c r="B103" s="11">
        <f t="shared" si="7"/>
        <v>79</v>
      </c>
      <c r="C103" s="271" t="s">
        <v>117</v>
      </c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3"/>
      <c r="AD103" s="11">
        <v>21</v>
      </c>
      <c r="AE103" s="362"/>
      <c r="AF103" s="363"/>
      <c r="AG103" s="363"/>
      <c r="AH103" s="363"/>
      <c r="AI103" s="364"/>
      <c r="AJ103" s="39" t="s">
        <v>10</v>
      </c>
      <c r="AK103" s="7"/>
    </row>
    <row r="104" spans="1:37" ht="15" x14ac:dyDescent="0.2">
      <c r="A104" s="750"/>
      <c r="B104" s="11">
        <f t="shared" si="7"/>
        <v>80</v>
      </c>
      <c r="C104" s="271" t="s">
        <v>118</v>
      </c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3"/>
      <c r="AD104" s="11">
        <v>43</v>
      </c>
      <c r="AE104" s="362"/>
      <c r="AF104" s="363"/>
      <c r="AG104" s="363"/>
      <c r="AH104" s="363"/>
      <c r="AI104" s="364"/>
      <c r="AJ104" s="39" t="s">
        <v>10</v>
      </c>
      <c r="AK104" s="7"/>
    </row>
    <row r="105" spans="1:37" ht="15" x14ac:dyDescent="0.2">
      <c r="A105" s="750"/>
      <c r="B105" s="11">
        <f t="shared" si="7"/>
        <v>81</v>
      </c>
      <c r="C105" s="271" t="s">
        <v>119</v>
      </c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3"/>
      <c r="AD105" s="11">
        <v>767</v>
      </c>
      <c r="AE105" s="362"/>
      <c r="AF105" s="363"/>
      <c r="AG105" s="363"/>
      <c r="AH105" s="363"/>
      <c r="AI105" s="364"/>
      <c r="AJ105" s="39" t="s">
        <v>10</v>
      </c>
      <c r="AK105" s="7"/>
    </row>
    <row r="106" spans="1:37" ht="15" x14ac:dyDescent="0.2">
      <c r="A106" s="750"/>
      <c r="B106" s="11">
        <f t="shared" si="7"/>
        <v>82</v>
      </c>
      <c r="C106" s="271" t="s">
        <v>120</v>
      </c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3"/>
      <c r="AD106" s="11">
        <v>862</v>
      </c>
      <c r="AE106" s="362"/>
      <c r="AF106" s="363"/>
      <c r="AG106" s="363"/>
      <c r="AH106" s="363"/>
      <c r="AI106" s="364"/>
      <c r="AJ106" s="39" t="s">
        <v>10</v>
      </c>
      <c r="AK106" s="7"/>
    </row>
    <row r="107" spans="1:37" ht="30" customHeight="1" x14ac:dyDescent="0.2">
      <c r="A107" s="751" t="s">
        <v>121</v>
      </c>
      <c r="B107" s="4">
        <f>+B106+1</f>
        <v>83</v>
      </c>
      <c r="C107" s="230" t="s">
        <v>122</v>
      </c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5">
        <v>51</v>
      </c>
      <c r="S107" s="369"/>
      <c r="T107" s="369"/>
      <c r="U107" s="369"/>
      <c r="V107" s="369"/>
      <c r="W107" s="369"/>
      <c r="X107" s="5">
        <v>63</v>
      </c>
      <c r="Y107" s="369"/>
      <c r="Z107" s="369"/>
      <c r="AA107" s="369"/>
      <c r="AB107" s="369"/>
      <c r="AC107" s="369"/>
      <c r="AD107" s="4">
        <v>71</v>
      </c>
      <c r="AE107" s="370"/>
      <c r="AF107" s="370"/>
      <c r="AG107" s="370"/>
      <c r="AH107" s="370"/>
      <c r="AI107" s="370"/>
      <c r="AJ107" s="21" t="s">
        <v>41</v>
      </c>
      <c r="AK107" s="7">
        <f t="shared" si="3"/>
        <v>0</v>
      </c>
    </row>
    <row r="108" spans="1:37" ht="29.1" customHeight="1" x14ac:dyDescent="0.2">
      <c r="A108" s="751"/>
      <c r="B108" s="227">
        <f t="shared" ref="B108" si="8">+B107+1</f>
        <v>84</v>
      </c>
      <c r="C108" s="371" t="s">
        <v>123</v>
      </c>
      <c r="D108" s="372"/>
      <c r="E108" s="372"/>
      <c r="F108" s="372"/>
      <c r="G108" s="372"/>
      <c r="H108" s="372"/>
      <c r="I108" s="372"/>
      <c r="J108" s="372"/>
      <c r="K108" s="372"/>
      <c r="L108" s="372"/>
      <c r="M108" s="372"/>
      <c r="N108" s="372"/>
      <c r="O108" s="372"/>
      <c r="P108" s="372"/>
      <c r="Q108" s="372"/>
      <c r="R108" s="372"/>
      <c r="S108" s="372"/>
      <c r="T108" s="372"/>
      <c r="U108" s="372"/>
      <c r="V108" s="372"/>
      <c r="W108" s="372"/>
      <c r="X108" s="372"/>
      <c r="Y108" s="372"/>
      <c r="Z108" s="372"/>
      <c r="AA108" s="372"/>
      <c r="AB108" s="372"/>
      <c r="AC108" s="373"/>
      <c r="AD108" s="4">
        <v>36</v>
      </c>
      <c r="AE108" s="218" t="s">
        <v>14</v>
      </c>
      <c r="AF108" s="219"/>
      <c r="AG108" s="219"/>
      <c r="AH108" s="219"/>
      <c r="AI108" s="220"/>
      <c r="AJ108" s="21" t="s">
        <v>41</v>
      </c>
      <c r="AK108" s="7">
        <f t="shared" si="3"/>
        <v>1</v>
      </c>
    </row>
    <row r="109" spans="1:37" ht="15" x14ac:dyDescent="0.2">
      <c r="A109" s="751"/>
      <c r="B109" s="228"/>
      <c r="C109" s="365" t="s">
        <v>124</v>
      </c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7"/>
      <c r="AD109" s="40">
        <v>1904</v>
      </c>
      <c r="AE109" s="368"/>
      <c r="AF109" s="368"/>
      <c r="AG109" s="368"/>
      <c r="AH109" s="368"/>
      <c r="AI109" s="368"/>
      <c r="AJ109" s="41" t="s">
        <v>41</v>
      </c>
      <c r="AK109" s="7"/>
    </row>
    <row r="110" spans="1:37" ht="15" x14ac:dyDescent="0.2">
      <c r="A110" s="751"/>
      <c r="B110" s="228"/>
      <c r="C110" s="365" t="s">
        <v>125</v>
      </c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7"/>
      <c r="AD110" s="40">
        <v>1905</v>
      </c>
      <c r="AE110" s="368"/>
      <c r="AF110" s="368"/>
      <c r="AG110" s="368"/>
      <c r="AH110" s="368"/>
      <c r="AI110" s="368"/>
      <c r="AJ110" s="41" t="s">
        <v>41</v>
      </c>
      <c r="AK110" s="7"/>
    </row>
    <row r="111" spans="1:37" ht="15" x14ac:dyDescent="0.2">
      <c r="A111" s="751"/>
      <c r="B111" s="228"/>
      <c r="C111" s="365" t="s">
        <v>126</v>
      </c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7"/>
      <c r="AD111" s="40">
        <v>1906</v>
      </c>
      <c r="AE111" s="368"/>
      <c r="AF111" s="368"/>
      <c r="AG111" s="368"/>
      <c r="AH111" s="368"/>
      <c r="AI111" s="368"/>
      <c r="AJ111" s="41" t="s">
        <v>41</v>
      </c>
      <c r="AK111" s="7"/>
    </row>
    <row r="112" spans="1:37" ht="15" x14ac:dyDescent="0.2">
      <c r="A112" s="751"/>
      <c r="B112" s="229"/>
      <c r="C112" s="365" t="s">
        <v>127</v>
      </c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7"/>
      <c r="AD112" s="40">
        <v>1916</v>
      </c>
      <c r="AE112" s="368"/>
      <c r="AF112" s="368"/>
      <c r="AG112" s="368"/>
      <c r="AH112" s="368"/>
      <c r="AI112" s="368"/>
      <c r="AJ112" s="41" t="s">
        <v>41</v>
      </c>
      <c r="AK112" s="7"/>
    </row>
    <row r="113" spans="1:37" ht="20.45" customHeight="1" x14ac:dyDescent="0.2">
      <c r="A113" s="751"/>
      <c r="B113" s="4">
        <f>+B108+1</f>
        <v>85</v>
      </c>
      <c r="C113" s="271" t="s">
        <v>128</v>
      </c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3"/>
      <c r="AD113" s="11">
        <v>848</v>
      </c>
      <c r="AE113" s="362"/>
      <c r="AF113" s="363"/>
      <c r="AG113" s="363"/>
      <c r="AH113" s="363"/>
      <c r="AI113" s="364"/>
      <c r="AJ113" s="12" t="s">
        <v>41</v>
      </c>
      <c r="AK113" s="7"/>
    </row>
    <row r="114" spans="1:37" ht="20.45" customHeight="1" x14ac:dyDescent="0.2">
      <c r="A114" s="751"/>
      <c r="B114" s="4">
        <f t="shared" ref="B114:B119" si="9">+B113+1</f>
        <v>86</v>
      </c>
      <c r="C114" s="271" t="s">
        <v>129</v>
      </c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  <c r="AB114" s="272"/>
      <c r="AC114" s="273"/>
      <c r="AD114" s="11">
        <v>82</v>
      </c>
      <c r="AE114" s="362"/>
      <c r="AF114" s="363"/>
      <c r="AG114" s="363"/>
      <c r="AH114" s="363"/>
      <c r="AI114" s="364"/>
      <c r="AJ114" s="12" t="s">
        <v>41</v>
      </c>
      <c r="AK114" s="7"/>
    </row>
    <row r="115" spans="1:37" ht="20.45" customHeight="1" x14ac:dyDescent="0.2">
      <c r="A115" s="751"/>
      <c r="B115" s="4">
        <f t="shared" si="9"/>
        <v>87</v>
      </c>
      <c r="C115" s="271" t="s">
        <v>130</v>
      </c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3"/>
      <c r="AD115" s="11">
        <v>1123</v>
      </c>
      <c r="AE115" s="362"/>
      <c r="AF115" s="363"/>
      <c r="AG115" s="363"/>
      <c r="AH115" s="363"/>
      <c r="AI115" s="364"/>
      <c r="AJ115" s="12" t="s">
        <v>41</v>
      </c>
      <c r="AK115" s="7"/>
    </row>
    <row r="116" spans="1:37" ht="20.45" customHeight="1" x14ac:dyDescent="0.2">
      <c r="A116" s="751"/>
      <c r="B116" s="4">
        <f t="shared" si="9"/>
        <v>88</v>
      </c>
      <c r="C116" s="271" t="s">
        <v>131</v>
      </c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3"/>
      <c r="AD116" s="11">
        <v>83</v>
      </c>
      <c r="AE116" s="362"/>
      <c r="AF116" s="363"/>
      <c r="AG116" s="363"/>
      <c r="AH116" s="363"/>
      <c r="AI116" s="364"/>
      <c r="AJ116" s="12" t="s">
        <v>41</v>
      </c>
      <c r="AK116" s="7"/>
    </row>
    <row r="117" spans="1:37" ht="20.45" customHeight="1" x14ac:dyDescent="0.2">
      <c r="A117" s="751"/>
      <c r="B117" s="4">
        <f t="shared" si="9"/>
        <v>89</v>
      </c>
      <c r="C117" s="271" t="s">
        <v>132</v>
      </c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3"/>
      <c r="AD117" s="11">
        <v>173</v>
      </c>
      <c r="AE117" s="362"/>
      <c r="AF117" s="363"/>
      <c r="AG117" s="363"/>
      <c r="AH117" s="363"/>
      <c r="AI117" s="364"/>
      <c r="AJ117" s="12" t="s">
        <v>41</v>
      </c>
      <c r="AK117" s="7"/>
    </row>
    <row r="118" spans="1:37" ht="20.45" customHeight="1" x14ac:dyDescent="0.2">
      <c r="A118" s="751"/>
      <c r="B118" s="4">
        <f t="shared" si="9"/>
        <v>90</v>
      </c>
      <c r="C118" s="271" t="s">
        <v>133</v>
      </c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2"/>
      <c r="Z118" s="272"/>
      <c r="AA118" s="272"/>
      <c r="AB118" s="272"/>
      <c r="AC118" s="273"/>
      <c r="AD118" s="11">
        <v>198</v>
      </c>
      <c r="AE118" s="362"/>
      <c r="AF118" s="363"/>
      <c r="AG118" s="363"/>
      <c r="AH118" s="363"/>
      <c r="AI118" s="364"/>
      <c r="AJ118" s="12" t="s">
        <v>41</v>
      </c>
      <c r="AK118" s="7"/>
    </row>
    <row r="119" spans="1:37" ht="20.45" customHeight="1" x14ac:dyDescent="0.2">
      <c r="A119" s="751"/>
      <c r="B119" s="4">
        <f t="shared" si="9"/>
        <v>91</v>
      </c>
      <c r="C119" s="271" t="s">
        <v>134</v>
      </c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  <c r="Z119" s="272"/>
      <c r="AA119" s="272"/>
      <c r="AB119" s="272"/>
      <c r="AC119" s="273"/>
      <c r="AD119" s="11">
        <v>54</v>
      </c>
      <c r="AE119" s="362"/>
      <c r="AF119" s="363"/>
      <c r="AG119" s="363"/>
      <c r="AH119" s="363"/>
      <c r="AI119" s="364"/>
      <c r="AJ119" s="12" t="s">
        <v>41</v>
      </c>
      <c r="AK119" s="7"/>
    </row>
    <row r="120" spans="1:37" ht="33.6" customHeight="1" x14ac:dyDescent="0.2">
      <c r="A120" s="751"/>
      <c r="B120" s="4">
        <f>+B119+1</f>
        <v>92</v>
      </c>
      <c r="C120" s="376" t="s">
        <v>613</v>
      </c>
      <c r="D120" s="377"/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377"/>
      <c r="Q120" s="377"/>
      <c r="R120" s="377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8"/>
      <c r="AD120" s="11">
        <v>832</v>
      </c>
      <c r="AE120" s="362"/>
      <c r="AF120" s="363"/>
      <c r="AG120" s="363"/>
      <c r="AH120" s="363"/>
      <c r="AI120" s="364"/>
      <c r="AJ120" s="12" t="s">
        <v>41</v>
      </c>
      <c r="AK120" s="7"/>
    </row>
    <row r="121" spans="1:37" ht="20.45" customHeight="1" x14ac:dyDescent="0.2">
      <c r="A121" s="751"/>
      <c r="B121" s="4">
        <f t="shared" ref="B121:B141" si="10">+B120+1</f>
        <v>93</v>
      </c>
      <c r="C121" s="232" t="s">
        <v>135</v>
      </c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4"/>
      <c r="AD121" s="9">
        <v>1907</v>
      </c>
      <c r="AE121" s="313"/>
      <c r="AF121" s="314"/>
      <c r="AG121" s="314"/>
      <c r="AH121" s="314"/>
      <c r="AI121" s="315"/>
      <c r="AJ121" s="41" t="s">
        <v>41</v>
      </c>
      <c r="AK121" s="7"/>
    </row>
    <row r="122" spans="1:37" ht="20.45" customHeight="1" x14ac:dyDescent="0.2">
      <c r="A122" s="751"/>
      <c r="B122" s="4">
        <f t="shared" si="10"/>
        <v>94</v>
      </c>
      <c r="C122" s="271" t="s">
        <v>136</v>
      </c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272"/>
      <c r="Y122" s="272"/>
      <c r="Z122" s="272"/>
      <c r="AA122" s="272"/>
      <c r="AB122" s="272"/>
      <c r="AC122" s="273"/>
      <c r="AD122" s="11">
        <v>833</v>
      </c>
      <c r="AE122" s="362"/>
      <c r="AF122" s="363"/>
      <c r="AG122" s="363"/>
      <c r="AH122" s="363"/>
      <c r="AI122" s="364"/>
      <c r="AJ122" s="12" t="s">
        <v>41</v>
      </c>
      <c r="AK122" s="7"/>
    </row>
    <row r="123" spans="1:37" ht="20.45" customHeight="1" x14ac:dyDescent="0.2">
      <c r="A123" s="751"/>
      <c r="B123" s="4">
        <f t="shared" si="10"/>
        <v>95</v>
      </c>
      <c r="C123" s="232" t="s">
        <v>137</v>
      </c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4"/>
      <c r="AD123" s="9">
        <v>1908</v>
      </c>
      <c r="AE123" s="313"/>
      <c r="AF123" s="314"/>
      <c r="AG123" s="314"/>
      <c r="AH123" s="314"/>
      <c r="AI123" s="315"/>
      <c r="AJ123" s="41" t="s">
        <v>41</v>
      </c>
      <c r="AK123" s="7"/>
    </row>
    <row r="124" spans="1:37" ht="47.45" customHeight="1" x14ac:dyDescent="0.2">
      <c r="A124" s="751"/>
      <c r="B124" s="4">
        <f t="shared" si="10"/>
        <v>96</v>
      </c>
      <c r="C124" s="374" t="s">
        <v>138</v>
      </c>
      <c r="D124" s="374"/>
      <c r="E124" s="374"/>
      <c r="F124" s="374"/>
      <c r="G124" s="374"/>
      <c r="H124" s="374"/>
      <c r="I124" s="374"/>
      <c r="J124" s="374"/>
      <c r="K124" s="374"/>
      <c r="L124" s="374"/>
      <c r="M124" s="5">
        <v>912</v>
      </c>
      <c r="N124" s="369"/>
      <c r="O124" s="369"/>
      <c r="P124" s="369"/>
      <c r="Q124" s="369"/>
      <c r="R124" s="369"/>
      <c r="S124" s="375" t="s">
        <v>139</v>
      </c>
      <c r="T124" s="375"/>
      <c r="U124" s="375"/>
      <c r="V124" s="375"/>
      <c r="W124" s="375"/>
      <c r="X124" s="5">
        <v>167</v>
      </c>
      <c r="Y124" s="369"/>
      <c r="Z124" s="369"/>
      <c r="AA124" s="369"/>
      <c r="AB124" s="369"/>
      <c r="AC124" s="369"/>
      <c r="AD124" s="4">
        <v>747</v>
      </c>
      <c r="AE124" s="370"/>
      <c r="AF124" s="370"/>
      <c r="AG124" s="370"/>
      <c r="AH124" s="370"/>
      <c r="AI124" s="370"/>
      <c r="AJ124" s="21" t="s">
        <v>41</v>
      </c>
      <c r="AK124" s="7">
        <f t="shared" si="3"/>
        <v>0</v>
      </c>
    </row>
    <row r="125" spans="1:37" ht="47.1" customHeight="1" x14ac:dyDescent="0.2">
      <c r="A125" s="751"/>
      <c r="B125" s="4">
        <f t="shared" si="10"/>
        <v>97</v>
      </c>
      <c r="C125" s="374" t="s">
        <v>140</v>
      </c>
      <c r="D125" s="374"/>
      <c r="E125" s="374"/>
      <c r="F125" s="374"/>
      <c r="G125" s="374"/>
      <c r="H125" s="374"/>
      <c r="I125" s="374"/>
      <c r="J125" s="374"/>
      <c r="K125" s="374"/>
      <c r="L125" s="374"/>
      <c r="M125" s="5">
        <v>119</v>
      </c>
      <c r="N125" s="369"/>
      <c r="O125" s="369"/>
      <c r="P125" s="369"/>
      <c r="Q125" s="369"/>
      <c r="R125" s="369"/>
      <c r="S125" s="382" t="s">
        <v>141</v>
      </c>
      <c r="T125" s="382"/>
      <c r="U125" s="382"/>
      <c r="V125" s="382"/>
      <c r="W125" s="382"/>
      <c r="X125" s="5">
        <v>116</v>
      </c>
      <c r="Y125" s="383"/>
      <c r="Z125" s="383"/>
      <c r="AA125" s="383"/>
      <c r="AB125" s="383"/>
      <c r="AC125" s="383"/>
      <c r="AD125" s="4">
        <v>757</v>
      </c>
      <c r="AE125" s="370"/>
      <c r="AF125" s="370"/>
      <c r="AG125" s="370"/>
      <c r="AH125" s="370"/>
      <c r="AI125" s="370"/>
      <c r="AJ125" s="21" t="s">
        <v>41</v>
      </c>
      <c r="AK125" s="7">
        <f t="shared" si="3"/>
        <v>0</v>
      </c>
    </row>
    <row r="126" spans="1:37" ht="15" x14ac:dyDescent="0.2">
      <c r="A126" s="751"/>
      <c r="B126" s="4">
        <f t="shared" si="10"/>
        <v>98</v>
      </c>
      <c r="C126" s="371" t="s">
        <v>142</v>
      </c>
      <c r="D126" s="372"/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72"/>
      <c r="W126" s="372"/>
      <c r="X126" s="372"/>
      <c r="Y126" s="372"/>
      <c r="Z126" s="372"/>
      <c r="AA126" s="372"/>
      <c r="AB126" s="372"/>
      <c r="AC126" s="373"/>
      <c r="AD126" s="4">
        <v>58</v>
      </c>
      <c r="AE126" s="370"/>
      <c r="AF126" s="370"/>
      <c r="AG126" s="370"/>
      <c r="AH126" s="370"/>
      <c r="AI126" s="370"/>
      <c r="AJ126" s="21" t="s">
        <v>41</v>
      </c>
      <c r="AK126" s="7">
        <f t="shared" si="3"/>
        <v>0</v>
      </c>
    </row>
    <row r="127" spans="1:37" ht="15" x14ac:dyDescent="0.2">
      <c r="A127" s="751"/>
      <c r="B127" s="4">
        <f t="shared" si="10"/>
        <v>99</v>
      </c>
      <c r="C127" s="371" t="s">
        <v>143</v>
      </c>
      <c r="D127" s="372"/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2"/>
      <c r="X127" s="372"/>
      <c r="Y127" s="372"/>
      <c r="Z127" s="372"/>
      <c r="AA127" s="372"/>
      <c r="AB127" s="372"/>
      <c r="AC127" s="373"/>
      <c r="AD127" s="4">
        <v>870</v>
      </c>
      <c r="AE127" s="370"/>
      <c r="AF127" s="370"/>
      <c r="AG127" s="370"/>
      <c r="AH127" s="370"/>
      <c r="AI127" s="370"/>
      <c r="AJ127" s="21" t="s">
        <v>41</v>
      </c>
      <c r="AK127" s="7"/>
    </row>
    <row r="128" spans="1:37" ht="23.1" customHeight="1" x14ac:dyDescent="0.2">
      <c r="A128" s="751"/>
      <c r="B128" s="4">
        <f t="shared" si="10"/>
        <v>100</v>
      </c>
      <c r="C128" s="381" t="s">
        <v>144</v>
      </c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1"/>
      <c r="V128" s="381"/>
      <c r="W128" s="381"/>
      <c r="X128" s="381"/>
      <c r="Y128" s="381"/>
      <c r="Z128" s="381"/>
      <c r="AA128" s="381"/>
      <c r="AB128" s="381"/>
      <c r="AC128" s="381"/>
      <c r="AD128" s="5">
        <v>1645</v>
      </c>
      <c r="AE128" s="370"/>
      <c r="AF128" s="370"/>
      <c r="AG128" s="370"/>
      <c r="AH128" s="370"/>
      <c r="AI128" s="370"/>
      <c r="AJ128" s="21" t="s">
        <v>41</v>
      </c>
      <c r="AK128" s="7">
        <f t="shared" si="3"/>
        <v>0</v>
      </c>
    </row>
    <row r="129" spans="1:37" ht="15" x14ac:dyDescent="0.2">
      <c r="A129" s="751"/>
      <c r="B129" s="4">
        <f t="shared" si="10"/>
        <v>101</v>
      </c>
      <c r="C129" s="379" t="s">
        <v>145</v>
      </c>
      <c r="D129" s="379"/>
      <c r="E129" s="379"/>
      <c r="F129" s="379"/>
      <c r="G129" s="379"/>
      <c r="H129" s="379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79"/>
      <c r="T129" s="379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11">
        <v>181</v>
      </c>
      <c r="AE129" s="380"/>
      <c r="AF129" s="380"/>
      <c r="AG129" s="380"/>
      <c r="AH129" s="380"/>
      <c r="AI129" s="380"/>
      <c r="AJ129" s="12" t="s">
        <v>41</v>
      </c>
      <c r="AK129" s="7"/>
    </row>
    <row r="130" spans="1:37" ht="15" x14ac:dyDescent="0.2">
      <c r="A130" s="751"/>
      <c r="B130" s="4">
        <f t="shared" si="10"/>
        <v>102</v>
      </c>
      <c r="C130" s="379" t="s">
        <v>146</v>
      </c>
      <c r="D130" s="379"/>
      <c r="E130" s="379"/>
      <c r="F130" s="379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79"/>
      <c r="V130" s="379"/>
      <c r="W130" s="379"/>
      <c r="X130" s="379"/>
      <c r="Y130" s="379"/>
      <c r="Z130" s="379"/>
      <c r="AA130" s="379"/>
      <c r="AB130" s="379"/>
      <c r="AC130" s="379"/>
      <c r="AD130" s="11">
        <v>881</v>
      </c>
      <c r="AE130" s="380"/>
      <c r="AF130" s="380"/>
      <c r="AG130" s="380"/>
      <c r="AH130" s="380"/>
      <c r="AI130" s="380"/>
      <c r="AJ130" s="12" t="s">
        <v>41</v>
      </c>
      <c r="AK130" s="7"/>
    </row>
    <row r="131" spans="1:37" ht="15" x14ac:dyDescent="0.2">
      <c r="A131" s="751"/>
      <c r="B131" s="4">
        <f t="shared" si="10"/>
        <v>103</v>
      </c>
      <c r="C131" s="379" t="s">
        <v>147</v>
      </c>
      <c r="D131" s="379"/>
      <c r="E131" s="379"/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11">
        <v>1646</v>
      </c>
      <c r="AE131" s="380"/>
      <c r="AF131" s="380"/>
      <c r="AG131" s="380"/>
      <c r="AH131" s="380"/>
      <c r="AI131" s="380"/>
      <c r="AJ131" s="12" t="s">
        <v>41</v>
      </c>
      <c r="AK131" s="7"/>
    </row>
    <row r="132" spans="1:37" ht="15" x14ac:dyDescent="0.2">
      <c r="A132" s="751"/>
      <c r="B132" s="4">
        <f t="shared" si="10"/>
        <v>104</v>
      </c>
      <c r="C132" s="379" t="s">
        <v>148</v>
      </c>
      <c r="D132" s="379"/>
      <c r="E132" s="379"/>
      <c r="F132" s="379"/>
      <c r="G132" s="379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79"/>
      <c r="T132" s="379"/>
      <c r="U132" s="379"/>
      <c r="V132" s="379"/>
      <c r="W132" s="379"/>
      <c r="X132" s="379"/>
      <c r="Y132" s="379"/>
      <c r="Z132" s="379"/>
      <c r="AA132" s="379"/>
      <c r="AB132" s="379"/>
      <c r="AC132" s="379"/>
      <c r="AD132" s="11">
        <v>1647</v>
      </c>
      <c r="AE132" s="380"/>
      <c r="AF132" s="380"/>
      <c r="AG132" s="380"/>
      <c r="AH132" s="380"/>
      <c r="AI132" s="380"/>
      <c r="AJ132" s="12" t="s">
        <v>41</v>
      </c>
      <c r="AK132" s="7"/>
    </row>
    <row r="133" spans="1:37" ht="15" x14ac:dyDescent="0.2">
      <c r="A133" s="751"/>
      <c r="B133" s="4">
        <f t="shared" si="10"/>
        <v>105</v>
      </c>
      <c r="C133" s="222" t="s">
        <v>149</v>
      </c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9">
        <v>1910</v>
      </c>
      <c r="AE133" s="368"/>
      <c r="AF133" s="368"/>
      <c r="AG133" s="368"/>
      <c r="AH133" s="368"/>
      <c r="AI133" s="368"/>
      <c r="AJ133" s="41" t="s">
        <v>41</v>
      </c>
      <c r="AK133" s="7"/>
    </row>
    <row r="134" spans="1:37" ht="15" x14ac:dyDescent="0.2">
      <c r="A134" s="751"/>
      <c r="B134" s="4">
        <f t="shared" si="10"/>
        <v>106</v>
      </c>
      <c r="C134" s="222" t="s">
        <v>150</v>
      </c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9">
        <v>1915</v>
      </c>
      <c r="AE134" s="368"/>
      <c r="AF134" s="368"/>
      <c r="AG134" s="368"/>
      <c r="AH134" s="368"/>
      <c r="AI134" s="368"/>
      <c r="AJ134" s="41" t="s">
        <v>41</v>
      </c>
      <c r="AK134" s="7"/>
    </row>
    <row r="135" spans="1:37" ht="23.1" customHeight="1" x14ac:dyDescent="0.2">
      <c r="A135" s="752" t="s">
        <v>151</v>
      </c>
      <c r="B135" s="4">
        <f t="shared" si="10"/>
        <v>107</v>
      </c>
      <c r="C135" s="212" t="s">
        <v>152</v>
      </c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5">
        <v>900</v>
      </c>
      <c r="AE135" s="384"/>
      <c r="AF135" s="384"/>
      <c r="AG135" s="384"/>
      <c r="AH135" s="384"/>
      <c r="AI135" s="384"/>
      <c r="AJ135" s="6" t="s">
        <v>10</v>
      </c>
      <c r="AK135" s="7">
        <f t="shared" si="3"/>
        <v>0</v>
      </c>
    </row>
    <row r="136" spans="1:37" ht="18.95" customHeight="1" x14ac:dyDescent="0.2">
      <c r="A136" s="752"/>
      <c r="B136" s="4">
        <f t="shared" si="10"/>
        <v>108</v>
      </c>
      <c r="C136" s="212" t="s">
        <v>153</v>
      </c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37">
        <v>1796</v>
      </c>
      <c r="AE136" s="384"/>
      <c r="AF136" s="384"/>
      <c r="AG136" s="384"/>
      <c r="AH136" s="384"/>
      <c r="AI136" s="384"/>
      <c r="AJ136" s="38" t="s">
        <v>10</v>
      </c>
      <c r="AK136" s="7">
        <f t="shared" ref="AK136:AK151" si="11">+IF(AE136&gt;0,1,0)</f>
        <v>0</v>
      </c>
    </row>
    <row r="137" spans="1:37" ht="18.95" customHeight="1" x14ac:dyDescent="0.2">
      <c r="A137" s="752"/>
      <c r="B137" s="4">
        <f t="shared" si="10"/>
        <v>109</v>
      </c>
      <c r="C137" s="212" t="s">
        <v>154</v>
      </c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37">
        <v>1827</v>
      </c>
      <c r="AE137" s="384"/>
      <c r="AF137" s="384"/>
      <c r="AG137" s="384"/>
      <c r="AH137" s="384"/>
      <c r="AI137" s="384"/>
      <c r="AJ137" s="38" t="s">
        <v>10</v>
      </c>
      <c r="AK137" s="7">
        <f t="shared" si="11"/>
        <v>0</v>
      </c>
    </row>
    <row r="138" spans="1:37" ht="15.75" customHeight="1" x14ac:dyDescent="0.25">
      <c r="A138" s="751" t="s">
        <v>155</v>
      </c>
      <c r="B138" s="4">
        <f t="shared" si="10"/>
        <v>110</v>
      </c>
      <c r="C138" s="385" t="s">
        <v>156</v>
      </c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5">
        <v>305</v>
      </c>
      <c r="AE138" s="386">
        <f>SUM(AE72:AI106,AE135:AI137)-SUM(AE107:AI134)</f>
        <v>0</v>
      </c>
      <c r="AF138" s="386"/>
      <c r="AG138" s="386"/>
      <c r="AH138" s="386"/>
      <c r="AI138" s="386"/>
      <c r="AJ138" s="17" t="s">
        <v>46</v>
      </c>
      <c r="AK138" s="7">
        <f t="shared" si="11"/>
        <v>0</v>
      </c>
    </row>
    <row r="139" spans="1:37" ht="15.75" customHeight="1" x14ac:dyDescent="0.2">
      <c r="A139" s="751"/>
      <c r="B139" s="387" t="s">
        <v>155</v>
      </c>
      <c r="C139" s="387"/>
      <c r="D139" s="387"/>
      <c r="E139" s="387"/>
      <c r="F139" s="387"/>
      <c r="G139" s="387"/>
      <c r="H139" s="387"/>
      <c r="I139" s="387"/>
      <c r="J139" s="387"/>
      <c r="K139" s="387"/>
      <c r="L139" s="387"/>
      <c r="M139" s="387"/>
      <c r="N139" s="387"/>
      <c r="O139" s="387"/>
      <c r="P139" s="387"/>
      <c r="Q139" s="387"/>
      <c r="R139" s="387"/>
      <c r="S139" s="388" t="s">
        <v>157</v>
      </c>
      <c r="T139" s="388"/>
      <c r="U139" s="388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9"/>
      <c r="AF139" s="389"/>
      <c r="AG139" s="389"/>
      <c r="AH139" s="389"/>
      <c r="AI139" s="389"/>
      <c r="AJ139" s="389"/>
      <c r="AK139" s="7"/>
    </row>
    <row r="140" spans="1:37" ht="15" customHeight="1" x14ac:dyDescent="0.2">
      <c r="A140" s="751"/>
      <c r="B140" s="4">
        <f>+B138+1</f>
        <v>111</v>
      </c>
      <c r="C140" s="212" t="s">
        <v>158</v>
      </c>
      <c r="D140" s="212"/>
      <c r="E140" s="212"/>
      <c r="F140" s="212"/>
      <c r="G140" s="212"/>
      <c r="H140" s="212"/>
      <c r="I140" s="212"/>
      <c r="J140" s="212"/>
      <c r="K140" s="212"/>
      <c r="L140" s="212"/>
      <c r="M140" s="5">
        <v>85</v>
      </c>
      <c r="N140" s="390">
        <f>+AE138</f>
        <v>0</v>
      </c>
      <c r="O140" s="390"/>
      <c r="P140" s="390"/>
      <c r="Q140" s="390"/>
      <c r="R140" s="42" t="s">
        <v>10</v>
      </c>
      <c r="S140" s="5">
        <f>+B143+1</f>
        <v>114</v>
      </c>
      <c r="T140" s="212" t="s">
        <v>159</v>
      </c>
      <c r="U140" s="212"/>
      <c r="V140" s="212"/>
      <c r="W140" s="212"/>
      <c r="X140" s="212"/>
      <c r="Y140" s="212"/>
      <c r="Z140" s="212"/>
      <c r="AA140" s="212"/>
      <c r="AB140" s="212"/>
      <c r="AC140" s="212"/>
      <c r="AD140" s="5">
        <v>90</v>
      </c>
      <c r="AE140" s="403">
        <f>MAX(+AE138,0)</f>
        <v>0</v>
      </c>
      <c r="AF140" s="403"/>
      <c r="AG140" s="403"/>
      <c r="AH140" s="403"/>
      <c r="AI140" s="403"/>
      <c r="AJ140" s="6" t="s">
        <v>10</v>
      </c>
      <c r="AK140" s="7" t="e">
        <f>+IF(#REF!&gt;0,1,0)</f>
        <v>#REF!</v>
      </c>
    </row>
    <row r="141" spans="1:37" ht="15" x14ac:dyDescent="0.2">
      <c r="A141" s="751"/>
      <c r="B141" s="4">
        <f t="shared" si="10"/>
        <v>112</v>
      </c>
      <c r="C141" s="212" t="s">
        <v>160</v>
      </c>
      <c r="D141" s="212"/>
      <c r="E141" s="212"/>
      <c r="F141" s="212"/>
      <c r="G141" s="212"/>
      <c r="H141" s="212"/>
      <c r="I141" s="212"/>
      <c r="J141" s="212"/>
      <c r="K141" s="212"/>
      <c r="L141" s="212"/>
      <c r="M141" s="5">
        <v>86</v>
      </c>
      <c r="N141" s="398"/>
      <c r="O141" s="398"/>
      <c r="P141" s="398"/>
      <c r="Q141" s="398"/>
      <c r="R141" s="42" t="s">
        <v>161</v>
      </c>
      <c r="S141" s="5">
        <f>+S140+1</f>
        <v>115</v>
      </c>
      <c r="T141" s="212" t="s">
        <v>162</v>
      </c>
      <c r="U141" s="212"/>
      <c r="V141" s="212"/>
      <c r="W141" s="212"/>
      <c r="X141" s="212"/>
      <c r="Y141" s="212"/>
      <c r="Z141" s="212"/>
      <c r="AA141" s="212"/>
      <c r="AB141" s="404">
        <v>0</v>
      </c>
      <c r="AC141" s="404"/>
      <c r="AD141" s="5">
        <v>39</v>
      </c>
      <c r="AE141" s="384">
        <f>+ROUND(AE140*AB141,0)</f>
        <v>0</v>
      </c>
      <c r="AF141" s="384"/>
      <c r="AG141" s="384"/>
      <c r="AH141" s="384"/>
      <c r="AI141" s="384"/>
      <c r="AJ141" s="6" t="s">
        <v>10</v>
      </c>
      <c r="AK141" s="7">
        <f t="shared" ref="AK141:AK150" si="12">+IF(AE140&gt;0,1,0)</f>
        <v>0</v>
      </c>
    </row>
    <row r="142" spans="1:37" ht="15.75" x14ac:dyDescent="0.2">
      <c r="A142" s="751"/>
      <c r="B142" s="387" t="s">
        <v>163</v>
      </c>
      <c r="C142" s="387"/>
      <c r="D142" s="387"/>
      <c r="E142" s="387"/>
      <c r="F142" s="387"/>
      <c r="G142" s="387"/>
      <c r="H142" s="387"/>
      <c r="I142" s="387"/>
      <c r="J142" s="387"/>
      <c r="K142" s="387"/>
      <c r="L142" s="387"/>
      <c r="M142" s="387"/>
      <c r="N142" s="387"/>
      <c r="O142" s="387"/>
      <c r="P142" s="387"/>
      <c r="Q142" s="387"/>
      <c r="R142" s="387"/>
      <c r="S142" s="5">
        <f>+S141+1</f>
        <v>116</v>
      </c>
      <c r="T142" s="212" t="s">
        <v>164</v>
      </c>
      <c r="U142" s="212"/>
      <c r="V142" s="212"/>
      <c r="W142" s="212"/>
      <c r="X142" s="212"/>
      <c r="Y142" s="212"/>
      <c r="Z142" s="212"/>
      <c r="AA142" s="212"/>
      <c r="AB142" s="212"/>
      <c r="AC142" s="212"/>
      <c r="AD142" s="5">
        <v>91</v>
      </c>
      <c r="AE142" s="397">
        <f>+AE140+AE141</f>
        <v>0</v>
      </c>
      <c r="AF142" s="397"/>
      <c r="AG142" s="397"/>
      <c r="AH142" s="397"/>
      <c r="AI142" s="397"/>
      <c r="AJ142" s="17" t="s">
        <v>46</v>
      </c>
      <c r="AK142" s="7">
        <f t="shared" si="12"/>
        <v>0</v>
      </c>
    </row>
    <row r="143" spans="1:37" x14ac:dyDescent="0.2">
      <c r="A143" s="751"/>
      <c r="B143" s="5">
        <f>+B141+1</f>
        <v>113</v>
      </c>
      <c r="C143" s="212" t="s">
        <v>165</v>
      </c>
      <c r="D143" s="212"/>
      <c r="E143" s="212"/>
      <c r="F143" s="212"/>
      <c r="G143" s="212"/>
      <c r="H143" s="212"/>
      <c r="I143" s="212"/>
      <c r="J143" s="212"/>
      <c r="K143" s="212"/>
      <c r="L143" s="212"/>
      <c r="M143" s="5">
        <v>87</v>
      </c>
      <c r="N143" s="398"/>
      <c r="O143" s="398"/>
      <c r="P143" s="398"/>
      <c r="Q143" s="398"/>
      <c r="R143" s="42" t="s">
        <v>46</v>
      </c>
      <c r="S143" s="43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3"/>
      <c r="AE143" s="45"/>
      <c r="AF143" s="45"/>
      <c r="AG143" s="45"/>
      <c r="AH143" s="45"/>
      <c r="AI143" s="45"/>
      <c r="AJ143" s="46"/>
      <c r="AK143" s="7">
        <f t="shared" si="12"/>
        <v>0</v>
      </c>
    </row>
    <row r="144" spans="1:37" x14ac:dyDescent="0.2">
      <c r="A144" s="751"/>
      <c r="B144" s="399" t="s">
        <v>166</v>
      </c>
      <c r="C144" s="399"/>
      <c r="D144" s="399"/>
      <c r="E144" s="399"/>
      <c r="F144" s="399"/>
      <c r="G144" s="399"/>
      <c r="H144" s="399"/>
      <c r="I144" s="399"/>
      <c r="J144" s="399"/>
      <c r="K144" s="399"/>
      <c r="L144" s="399"/>
      <c r="M144" s="399"/>
      <c r="N144" s="399"/>
      <c r="O144" s="399"/>
      <c r="P144" s="399"/>
      <c r="Q144" s="399"/>
      <c r="R144" s="400"/>
      <c r="S144" s="401" t="s">
        <v>167</v>
      </c>
      <c r="T144" s="401"/>
      <c r="U144" s="401"/>
      <c r="V144" s="401"/>
      <c r="W144" s="401"/>
      <c r="X144" s="401"/>
      <c r="Y144" s="401"/>
      <c r="Z144" s="401"/>
      <c r="AA144" s="401"/>
      <c r="AB144" s="401"/>
      <c r="AC144" s="401"/>
      <c r="AD144" s="401"/>
      <c r="AE144" s="402"/>
      <c r="AF144" s="402"/>
      <c r="AG144" s="402"/>
      <c r="AH144" s="402"/>
      <c r="AI144" s="402"/>
      <c r="AJ144" s="402"/>
      <c r="AK144" s="7">
        <f t="shared" si="12"/>
        <v>0</v>
      </c>
    </row>
    <row r="145" spans="1:40" ht="15" x14ac:dyDescent="0.2">
      <c r="A145" s="751"/>
      <c r="B145" s="391" t="s">
        <v>168</v>
      </c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392" t="s">
        <v>169</v>
      </c>
      <c r="N145" s="392"/>
      <c r="O145" s="392"/>
      <c r="P145" s="392"/>
      <c r="Q145" s="392"/>
      <c r="R145" s="392"/>
      <c r="S145" s="5">
        <f>S142+1</f>
        <v>117</v>
      </c>
      <c r="T145" s="212" t="s">
        <v>170</v>
      </c>
      <c r="U145" s="212"/>
      <c r="V145" s="212"/>
      <c r="W145" s="212"/>
      <c r="X145" s="212"/>
      <c r="Y145" s="212"/>
      <c r="Z145" s="212"/>
      <c r="AA145" s="212"/>
      <c r="AB145" s="212"/>
      <c r="AC145" s="212"/>
      <c r="AD145" s="5">
        <v>92</v>
      </c>
      <c r="AE145" s="393"/>
      <c r="AF145" s="393"/>
      <c r="AG145" s="393"/>
      <c r="AH145" s="393"/>
      <c r="AI145" s="393"/>
      <c r="AJ145" s="38" t="s">
        <v>10</v>
      </c>
      <c r="AK145" s="7">
        <f t="shared" si="12"/>
        <v>0</v>
      </c>
    </row>
    <row r="146" spans="1:40" x14ac:dyDescent="0.2">
      <c r="A146" s="751"/>
      <c r="B146" s="5">
        <v>301</v>
      </c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4">
        <v>306</v>
      </c>
      <c r="N146" s="394"/>
      <c r="O146" s="394"/>
      <c r="P146" s="394"/>
      <c r="Q146" s="394"/>
      <c r="R146" s="394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  <c r="AD146" s="395"/>
      <c r="AE146" s="396"/>
      <c r="AF146" s="396"/>
      <c r="AG146" s="396"/>
      <c r="AH146" s="396"/>
      <c r="AI146" s="396"/>
      <c r="AJ146" s="396"/>
      <c r="AK146" s="7">
        <f t="shared" si="12"/>
        <v>0</v>
      </c>
    </row>
    <row r="147" spans="1:40" ht="15" x14ac:dyDescent="0.2">
      <c r="A147" s="751"/>
      <c r="B147" s="416">
        <v>780</v>
      </c>
      <c r="C147" s="417" t="s">
        <v>171</v>
      </c>
      <c r="D147" s="417"/>
      <c r="E147" s="417"/>
      <c r="F147" s="417"/>
      <c r="G147" s="417"/>
      <c r="H147" s="417"/>
      <c r="I147" s="417"/>
      <c r="J147" s="417"/>
      <c r="K147" s="417"/>
      <c r="L147" s="417"/>
      <c r="M147" s="418"/>
      <c r="N147" s="415" t="s">
        <v>172</v>
      </c>
      <c r="O147" s="415"/>
      <c r="P147" s="415"/>
      <c r="Q147" s="415"/>
      <c r="R147" s="415"/>
      <c r="S147" s="5">
        <f>+S145+1</f>
        <v>118</v>
      </c>
      <c r="T147" s="212" t="s">
        <v>173</v>
      </c>
      <c r="U147" s="212"/>
      <c r="V147" s="212"/>
      <c r="W147" s="212"/>
      <c r="X147" s="212"/>
      <c r="Y147" s="212"/>
      <c r="Z147" s="212"/>
      <c r="AA147" s="212"/>
      <c r="AB147" s="212"/>
      <c r="AC147" s="212"/>
      <c r="AD147" s="5">
        <v>93</v>
      </c>
      <c r="AE147" s="393"/>
      <c r="AF147" s="393"/>
      <c r="AG147" s="393"/>
      <c r="AH147" s="393"/>
      <c r="AI147" s="393"/>
      <c r="AJ147" s="38" t="s">
        <v>10</v>
      </c>
      <c r="AK147" s="7">
        <f t="shared" si="12"/>
        <v>0</v>
      </c>
    </row>
    <row r="148" spans="1:40" x14ac:dyDescent="0.2">
      <c r="A148" s="751"/>
      <c r="B148" s="416"/>
      <c r="C148" s="417"/>
      <c r="D148" s="417"/>
      <c r="E148" s="417"/>
      <c r="F148" s="417"/>
      <c r="G148" s="417"/>
      <c r="H148" s="417"/>
      <c r="I148" s="417"/>
      <c r="J148" s="417"/>
      <c r="K148" s="417"/>
      <c r="L148" s="417"/>
      <c r="M148" s="418"/>
      <c r="N148" s="415" t="s">
        <v>174</v>
      </c>
      <c r="O148" s="415"/>
      <c r="P148" s="415"/>
      <c r="Q148" s="415"/>
      <c r="R148" s="415"/>
      <c r="S148" s="395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6"/>
      <c r="AF148" s="396"/>
      <c r="AG148" s="396"/>
      <c r="AH148" s="396"/>
      <c r="AI148" s="396"/>
      <c r="AJ148" s="396"/>
      <c r="AK148" s="7">
        <f t="shared" si="12"/>
        <v>0</v>
      </c>
    </row>
    <row r="149" spans="1:40" ht="15.75" x14ac:dyDescent="0.2">
      <c r="A149" s="751"/>
      <c r="B149" s="416"/>
      <c r="C149" s="417"/>
      <c r="D149" s="417"/>
      <c r="E149" s="417"/>
      <c r="F149" s="417"/>
      <c r="G149" s="417"/>
      <c r="H149" s="417"/>
      <c r="I149" s="417"/>
      <c r="J149" s="417"/>
      <c r="K149" s="417"/>
      <c r="L149" s="417"/>
      <c r="M149" s="418"/>
      <c r="N149" s="415" t="s">
        <v>175</v>
      </c>
      <c r="O149" s="415"/>
      <c r="P149" s="415"/>
      <c r="Q149" s="415"/>
      <c r="R149" s="415"/>
      <c r="S149" s="5">
        <f>+S147+1</f>
        <v>119</v>
      </c>
      <c r="T149" s="212" t="s">
        <v>176</v>
      </c>
      <c r="U149" s="212"/>
      <c r="V149" s="212"/>
      <c r="W149" s="212"/>
      <c r="X149" s="212"/>
      <c r="Y149" s="212"/>
      <c r="Z149" s="212"/>
      <c r="AA149" s="212"/>
      <c r="AB149" s="212"/>
      <c r="AC149" s="212"/>
      <c r="AD149" s="5">
        <v>94</v>
      </c>
      <c r="AE149" s="397">
        <f>+AE142+AE145+AE147</f>
        <v>0</v>
      </c>
      <c r="AF149" s="397"/>
      <c r="AG149" s="397"/>
      <c r="AH149" s="397"/>
      <c r="AI149" s="397"/>
      <c r="AJ149" s="47" t="s">
        <v>46</v>
      </c>
      <c r="AK149" s="7">
        <f t="shared" si="12"/>
        <v>0</v>
      </c>
    </row>
    <row r="150" spans="1:40" x14ac:dyDescent="0.2">
      <c r="A150" s="751"/>
      <c r="B150" s="416"/>
      <c r="C150" s="417"/>
      <c r="D150" s="417"/>
      <c r="E150" s="417"/>
      <c r="F150" s="417"/>
      <c r="G150" s="417"/>
      <c r="H150" s="417"/>
      <c r="I150" s="417"/>
      <c r="J150" s="417"/>
      <c r="K150" s="417"/>
      <c r="L150" s="417"/>
      <c r="M150" s="418"/>
      <c r="N150" s="415" t="s">
        <v>177</v>
      </c>
      <c r="O150" s="415"/>
      <c r="P150" s="415"/>
      <c r="Q150" s="415"/>
      <c r="R150" s="415"/>
      <c r="AK150" s="7">
        <f t="shared" si="12"/>
        <v>0</v>
      </c>
    </row>
    <row r="151" spans="1:40" x14ac:dyDescent="0.2">
      <c r="A151" s="751"/>
      <c r="B151" s="416"/>
      <c r="C151" s="417"/>
      <c r="D151" s="417"/>
      <c r="E151" s="417"/>
      <c r="F151" s="417"/>
      <c r="G151" s="417"/>
      <c r="H151" s="417"/>
      <c r="I151" s="417"/>
      <c r="J151" s="417"/>
      <c r="K151" s="417"/>
      <c r="L151" s="417"/>
      <c r="M151" s="418"/>
      <c r="N151" s="415" t="s">
        <v>178</v>
      </c>
      <c r="O151" s="415"/>
      <c r="P151" s="415"/>
      <c r="Q151" s="415"/>
      <c r="R151" s="415"/>
      <c r="S151" s="395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95"/>
      <c r="AD151" s="395"/>
      <c r="AE151" s="395"/>
      <c r="AF151" s="395"/>
      <c r="AG151" s="395"/>
      <c r="AH151" s="395"/>
      <c r="AI151" s="395"/>
      <c r="AJ151" s="395"/>
      <c r="AK151" s="7">
        <f t="shared" si="11"/>
        <v>0</v>
      </c>
    </row>
    <row r="152" spans="1:40" ht="7.5" customHeight="1" x14ac:dyDescent="0.2">
      <c r="A152" s="48"/>
    </row>
    <row r="153" spans="1:40" ht="14.45" customHeight="1" x14ac:dyDescent="0.2">
      <c r="D153" s="365" t="s">
        <v>614</v>
      </c>
      <c r="E153" s="366"/>
      <c r="F153" s="366"/>
      <c r="G153" s="366"/>
      <c r="H153" s="366"/>
      <c r="I153" s="366"/>
      <c r="J153" s="366"/>
      <c r="K153" s="366"/>
      <c r="L153" s="366"/>
      <c r="AL153" s="49"/>
      <c r="AM153" s="49"/>
      <c r="AN153" s="49"/>
    </row>
    <row r="154" spans="1:40" ht="14.45" customHeight="1" x14ac:dyDescent="0.2">
      <c r="D154" s="204" t="s">
        <v>615</v>
      </c>
      <c r="E154" s="203"/>
      <c r="F154" s="203"/>
      <c r="G154" s="203"/>
      <c r="H154" s="203"/>
      <c r="I154" s="203"/>
      <c r="J154" s="203"/>
      <c r="K154" s="203"/>
      <c r="L154" s="203"/>
      <c r="AL154" s="49"/>
      <c r="AM154" s="49"/>
      <c r="AN154" s="49"/>
    </row>
    <row r="155" spans="1:40" ht="14.45" customHeight="1" x14ac:dyDescent="0.2">
      <c r="AL155" s="49"/>
      <c r="AM155" s="49"/>
      <c r="AN155" s="49"/>
    </row>
    <row r="156" spans="1:40" ht="15" x14ac:dyDescent="0.25">
      <c r="AA156" s="210" t="s">
        <v>630</v>
      </c>
      <c r="AL156" s="49"/>
      <c r="AM156" s="49"/>
      <c r="AN156" s="49"/>
    </row>
    <row r="157" spans="1:40" s="48" customFormat="1" ht="22.5" customHeight="1" x14ac:dyDescent="0.2">
      <c r="A157" s="2"/>
      <c r="B157" s="411" t="s">
        <v>179</v>
      </c>
      <c r="C157" s="411"/>
      <c r="D157" s="411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411"/>
      <c r="Q157" s="411"/>
      <c r="R157" s="411"/>
      <c r="S157" s="411"/>
      <c r="T157" s="411"/>
      <c r="U157" s="411"/>
      <c r="V157" s="411"/>
      <c r="AK157" s="50"/>
    </row>
    <row r="158" spans="1:40" s="48" customFormat="1" x14ac:dyDescent="0.2">
      <c r="A158" s="2"/>
      <c r="B158" s="412" t="s">
        <v>180</v>
      </c>
      <c r="C158" s="413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  <c r="T158" s="413"/>
      <c r="U158" s="413"/>
      <c r="V158" s="414"/>
      <c r="AK158" s="50"/>
    </row>
    <row r="159" spans="1:40" ht="14.1" customHeight="1" x14ac:dyDescent="0.2">
      <c r="B159" s="405" t="s">
        <v>181</v>
      </c>
      <c r="C159" s="406"/>
      <c r="D159" s="407"/>
      <c r="E159" s="51">
        <v>3</v>
      </c>
      <c r="F159" s="408"/>
      <c r="G159" s="409"/>
      <c r="H159" s="409"/>
      <c r="I159" s="409"/>
      <c r="J159" s="409"/>
      <c r="K159" s="409"/>
      <c r="L159" s="409"/>
      <c r="M159" s="409"/>
      <c r="N159" s="409"/>
      <c r="O159" s="409"/>
      <c r="P159" s="409"/>
      <c r="Q159" s="409"/>
      <c r="R159" s="409"/>
      <c r="S159" s="409"/>
      <c r="T159" s="409"/>
      <c r="U159" s="409"/>
      <c r="V159" s="410"/>
    </row>
    <row r="160" spans="1:40" ht="14.1" customHeight="1" x14ac:dyDescent="0.2">
      <c r="B160" s="405" t="s">
        <v>182</v>
      </c>
      <c r="C160" s="406"/>
      <c r="D160" s="407"/>
      <c r="E160" s="51">
        <v>1</v>
      </c>
      <c r="F160" s="408"/>
      <c r="G160" s="409"/>
      <c r="H160" s="409"/>
      <c r="I160" s="409"/>
      <c r="J160" s="409"/>
      <c r="K160" s="409"/>
      <c r="L160" s="409"/>
      <c r="M160" s="409"/>
      <c r="N160" s="409"/>
      <c r="O160" s="409"/>
      <c r="P160" s="409"/>
      <c r="Q160" s="409"/>
      <c r="R160" s="409"/>
      <c r="S160" s="409"/>
      <c r="T160" s="409"/>
      <c r="U160" s="409"/>
      <c r="V160" s="410"/>
    </row>
    <row r="161" spans="1:40" ht="15" x14ac:dyDescent="0.2">
      <c r="B161" s="405" t="s">
        <v>183</v>
      </c>
      <c r="C161" s="406"/>
      <c r="D161" s="407"/>
      <c r="E161" s="51">
        <v>13</v>
      </c>
      <c r="F161" s="408"/>
      <c r="G161" s="409"/>
      <c r="H161" s="409"/>
      <c r="I161" s="409"/>
      <c r="J161" s="409"/>
      <c r="K161" s="409"/>
      <c r="L161" s="409"/>
      <c r="M161" s="409"/>
      <c r="N161" s="409"/>
      <c r="O161" s="409"/>
      <c r="P161" s="409"/>
      <c r="Q161" s="409"/>
      <c r="R161" s="409"/>
      <c r="S161" s="409"/>
      <c r="T161" s="409"/>
      <c r="U161" s="409"/>
      <c r="V161" s="410"/>
    </row>
    <row r="162" spans="1:40" ht="14.1" customHeight="1" x14ac:dyDescent="0.2">
      <c r="B162" s="405" t="s">
        <v>184</v>
      </c>
      <c r="C162" s="406"/>
      <c r="D162" s="407"/>
      <c r="E162" s="51">
        <v>6</v>
      </c>
      <c r="F162" s="408"/>
      <c r="G162" s="409"/>
      <c r="H162" s="409"/>
      <c r="I162" s="409"/>
      <c r="J162" s="409"/>
      <c r="K162" s="409"/>
      <c r="L162" s="409"/>
      <c r="M162" s="409"/>
      <c r="N162" s="409"/>
      <c r="O162" s="409"/>
      <c r="P162" s="409"/>
      <c r="Q162" s="409"/>
      <c r="R162" s="409"/>
      <c r="S162" s="409"/>
      <c r="T162" s="409"/>
      <c r="U162" s="409"/>
      <c r="V162" s="410"/>
    </row>
    <row r="163" spans="1:40" ht="14.1" customHeight="1" x14ac:dyDescent="0.2">
      <c r="B163" s="405" t="s">
        <v>185</v>
      </c>
      <c r="C163" s="406"/>
      <c r="D163" s="407"/>
      <c r="E163" s="51">
        <v>55</v>
      </c>
      <c r="F163" s="408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09"/>
      <c r="V163" s="410"/>
    </row>
    <row r="164" spans="1:40" ht="14.1" customHeight="1" x14ac:dyDescent="0.2">
      <c r="B164" s="405" t="s">
        <v>186</v>
      </c>
      <c r="C164" s="406"/>
      <c r="D164" s="407"/>
      <c r="E164" s="51">
        <v>9</v>
      </c>
      <c r="F164" s="408"/>
      <c r="G164" s="409"/>
      <c r="H164" s="409"/>
      <c r="I164" s="409"/>
      <c r="J164" s="409"/>
      <c r="K164" s="409"/>
      <c r="L164" s="409"/>
      <c r="M164" s="409"/>
      <c r="N164" s="409"/>
      <c r="O164" s="409"/>
      <c r="P164" s="409"/>
      <c r="Q164" s="409"/>
      <c r="R164" s="409"/>
      <c r="S164" s="409"/>
      <c r="T164" s="409"/>
      <c r="U164" s="409"/>
      <c r="V164" s="410"/>
    </row>
    <row r="165" spans="1:40" ht="14.1" customHeight="1" x14ac:dyDescent="0.2">
      <c r="B165" s="428"/>
      <c r="C165" s="429"/>
      <c r="D165" s="429"/>
      <c r="E165" s="429"/>
      <c r="F165" s="429"/>
      <c r="G165" s="429"/>
      <c r="H165" s="429"/>
      <c r="I165" s="429"/>
      <c r="J165" s="429"/>
      <c r="K165" s="429"/>
      <c r="L165" s="429"/>
      <c r="M165" s="429"/>
      <c r="N165" s="429"/>
      <c r="O165" s="429"/>
      <c r="P165" s="429"/>
      <c r="Q165" s="429"/>
      <c r="R165" s="429"/>
      <c r="S165" s="429"/>
      <c r="T165" s="429"/>
      <c r="U165" s="429"/>
      <c r="V165" s="430"/>
    </row>
    <row r="166" spans="1:40" ht="14.1" customHeight="1" x14ac:dyDescent="0.2">
      <c r="B166" s="431" t="s">
        <v>187</v>
      </c>
      <c r="C166" s="432"/>
      <c r="D166" s="432"/>
      <c r="E166" s="432"/>
      <c r="F166" s="432"/>
      <c r="G166" s="432"/>
      <c r="H166" s="432"/>
      <c r="I166" s="432"/>
      <c r="J166" s="432"/>
      <c r="K166" s="432"/>
      <c r="L166" s="432"/>
      <c r="M166" s="432"/>
      <c r="N166" s="432"/>
      <c r="O166" s="432"/>
      <c r="P166" s="432"/>
      <c r="Q166" s="432"/>
      <c r="R166" s="432"/>
      <c r="S166" s="432"/>
      <c r="T166" s="432"/>
      <c r="U166" s="432"/>
      <c r="V166" s="433"/>
    </row>
    <row r="167" spans="1:40" ht="15" x14ac:dyDescent="0.2">
      <c r="B167" s="51">
        <v>95</v>
      </c>
      <c r="C167" s="52" t="s">
        <v>188</v>
      </c>
      <c r="D167" s="53"/>
      <c r="E167" s="53"/>
      <c r="F167" s="53"/>
      <c r="G167" s="53"/>
      <c r="H167" s="53"/>
      <c r="I167" s="53"/>
      <c r="J167" s="53"/>
      <c r="K167" s="53"/>
      <c r="L167" s="53"/>
      <c r="M167" s="51">
        <v>786</v>
      </c>
      <c r="N167" s="434" t="s">
        <v>189</v>
      </c>
      <c r="O167" s="435"/>
      <c r="P167" s="435"/>
      <c r="Q167" s="435"/>
      <c r="R167" s="435"/>
      <c r="S167" s="435"/>
      <c r="T167" s="435"/>
      <c r="U167" s="435"/>
      <c r="V167" s="436"/>
    </row>
    <row r="168" spans="1:40" ht="14.1" customHeight="1" x14ac:dyDescent="0.2">
      <c r="B168" s="51">
        <v>616</v>
      </c>
      <c r="C168" s="52" t="s">
        <v>190</v>
      </c>
      <c r="D168" s="53"/>
      <c r="E168" s="53"/>
      <c r="F168" s="53"/>
      <c r="G168" s="53"/>
      <c r="H168" s="53"/>
      <c r="I168" s="53"/>
      <c r="J168" s="53"/>
      <c r="K168" s="53"/>
      <c r="L168" s="53"/>
      <c r="M168" s="51">
        <v>73</v>
      </c>
      <c r="N168" s="53" t="s">
        <v>191</v>
      </c>
      <c r="O168" s="53"/>
      <c r="P168" s="53"/>
      <c r="Q168" s="53"/>
      <c r="R168" s="53"/>
      <c r="S168" s="53"/>
      <c r="T168" s="53"/>
      <c r="U168" s="53"/>
      <c r="V168" s="54"/>
    </row>
    <row r="169" spans="1:40" ht="15" x14ac:dyDescent="0.2">
      <c r="B169" s="51">
        <v>69</v>
      </c>
      <c r="C169" s="52" t="s">
        <v>192</v>
      </c>
      <c r="D169" s="53"/>
      <c r="E169" s="53"/>
      <c r="F169" s="53"/>
      <c r="G169" s="53"/>
      <c r="H169" s="53"/>
      <c r="I169" s="53"/>
      <c r="J169" s="53"/>
      <c r="K169" s="53"/>
      <c r="L169" s="53"/>
      <c r="M169" s="51">
        <v>72</v>
      </c>
      <c r="N169" s="53" t="s">
        <v>193</v>
      </c>
      <c r="O169" s="53"/>
      <c r="P169" s="53"/>
      <c r="Q169" s="53"/>
      <c r="R169" s="53"/>
      <c r="S169" s="53"/>
      <c r="T169" s="53"/>
      <c r="U169" s="53"/>
      <c r="V169" s="54"/>
    </row>
    <row r="170" spans="1:40" ht="14.1" customHeight="1" x14ac:dyDescent="0.2">
      <c r="B170" s="51">
        <v>68</v>
      </c>
      <c r="C170" s="55" t="s">
        <v>194</v>
      </c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7"/>
    </row>
    <row r="171" spans="1:40" x14ac:dyDescent="0.2">
      <c r="B171" s="437"/>
      <c r="C171" s="438"/>
      <c r="D171" s="438"/>
      <c r="E171" s="438"/>
      <c r="F171" s="438"/>
      <c r="G171" s="438"/>
      <c r="H171" s="438"/>
      <c r="I171" s="438"/>
      <c r="J171" s="438"/>
      <c r="K171" s="438"/>
      <c r="L171" s="438"/>
      <c r="M171" s="438"/>
      <c r="N171" s="438"/>
      <c r="O171" s="438"/>
      <c r="P171" s="438"/>
      <c r="Q171" s="438"/>
      <c r="R171" s="438"/>
      <c r="S171" s="438"/>
      <c r="T171" s="438"/>
      <c r="U171" s="438"/>
      <c r="V171" s="439"/>
    </row>
    <row r="172" spans="1:40" ht="14.1" customHeight="1" x14ac:dyDescent="0.2">
      <c r="B172" s="412" t="s">
        <v>195</v>
      </c>
      <c r="C172" s="413"/>
      <c r="D172" s="413"/>
      <c r="E172" s="413"/>
      <c r="F172" s="413"/>
      <c r="G172" s="413"/>
      <c r="H172" s="413"/>
      <c r="I172" s="413"/>
      <c r="J172" s="413"/>
      <c r="K172" s="413"/>
      <c r="L172" s="413"/>
      <c r="M172" s="413"/>
      <c r="N172" s="413"/>
      <c r="O172" s="413"/>
      <c r="P172" s="413"/>
      <c r="Q172" s="413"/>
      <c r="R172" s="413"/>
      <c r="S172" s="413"/>
      <c r="T172" s="413"/>
      <c r="U172" s="413"/>
      <c r="V172" s="414"/>
    </row>
    <row r="173" spans="1:40" x14ac:dyDescent="0.2">
      <c r="B173" s="423" t="s">
        <v>196</v>
      </c>
      <c r="C173" s="424"/>
      <c r="D173" s="424"/>
      <c r="E173" s="424"/>
      <c r="F173" s="424"/>
      <c r="G173" s="424"/>
      <c r="H173" s="424"/>
      <c r="I173" s="424"/>
      <c r="J173" s="424"/>
      <c r="K173" s="424"/>
      <c r="L173" s="424"/>
      <c r="M173" s="424"/>
      <c r="N173" s="424"/>
      <c r="O173" s="424"/>
      <c r="P173" s="424"/>
      <c r="Q173" s="424"/>
      <c r="R173" s="424"/>
      <c r="S173" s="424"/>
      <c r="T173" s="424"/>
      <c r="U173" s="424"/>
      <c r="V173" s="425"/>
    </row>
    <row r="174" spans="1:40" ht="14.1" customHeight="1" x14ac:dyDescent="0.2">
      <c r="B174" s="51">
        <v>805</v>
      </c>
      <c r="C174" s="58" t="s">
        <v>197</v>
      </c>
      <c r="D174" s="58"/>
      <c r="E174" s="58"/>
      <c r="F174" s="58"/>
      <c r="G174" s="58"/>
      <c r="H174" s="58"/>
      <c r="I174" s="58"/>
      <c r="J174" s="58"/>
      <c r="K174" s="58"/>
      <c r="L174" s="58"/>
      <c r="M174" s="51">
        <v>813</v>
      </c>
      <c r="N174" s="59" t="s">
        <v>198</v>
      </c>
      <c r="O174" s="59"/>
      <c r="P174" s="59"/>
      <c r="Q174" s="59"/>
      <c r="R174" s="59"/>
      <c r="S174" s="59"/>
      <c r="T174" s="59"/>
      <c r="U174" s="59"/>
      <c r="V174" s="59"/>
    </row>
    <row r="175" spans="1:40" ht="14.1" customHeight="1" x14ac:dyDescent="0.2"/>
    <row r="176" spans="1:40" s="48" customFormat="1" x14ac:dyDescent="0.2">
      <c r="A176" s="2"/>
      <c r="B176" s="411" t="s">
        <v>199</v>
      </c>
      <c r="C176" s="411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  <c r="O176" s="411"/>
      <c r="P176" s="411"/>
      <c r="Q176" s="411"/>
      <c r="R176" s="411"/>
      <c r="S176" s="411"/>
      <c r="T176" s="411"/>
      <c r="U176" s="411"/>
      <c r="V176" s="411"/>
      <c r="W176" s="411"/>
      <c r="X176" s="411"/>
      <c r="Y176" s="411"/>
      <c r="Z176" s="411"/>
      <c r="AK176" s="50"/>
      <c r="AL176" s="60"/>
      <c r="AM176" s="60"/>
      <c r="AN176" s="60"/>
    </row>
    <row r="177" spans="1:40" s="48" customFormat="1" x14ac:dyDescent="0.2">
      <c r="A177" s="2"/>
      <c r="B177" s="411"/>
      <c r="C177" s="411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1"/>
      <c r="O177" s="411"/>
      <c r="P177" s="411"/>
      <c r="Q177" s="411"/>
      <c r="R177" s="411"/>
      <c r="S177" s="411"/>
      <c r="T177" s="411"/>
      <c r="U177" s="411"/>
      <c r="V177" s="411"/>
      <c r="W177" s="411"/>
      <c r="X177" s="411"/>
      <c r="Y177" s="411"/>
      <c r="Z177" s="411"/>
      <c r="AC177" s="61"/>
      <c r="AK177" s="50"/>
      <c r="AL177" s="60"/>
      <c r="AM177" s="60"/>
      <c r="AN177" s="60"/>
    </row>
    <row r="178" spans="1:40" s="48" customFormat="1" ht="15" x14ac:dyDescent="0.2">
      <c r="A178" s="2"/>
      <c r="B178" s="426" t="s">
        <v>200</v>
      </c>
      <c r="C178" s="426"/>
      <c r="D178" s="426"/>
      <c r="E178" s="426"/>
      <c r="F178" s="426"/>
      <c r="G178" s="426"/>
      <c r="H178" s="426"/>
      <c r="I178" s="426"/>
      <c r="J178" s="426"/>
      <c r="K178" s="426"/>
      <c r="L178" s="426"/>
      <c r="M178" s="427" t="s">
        <v>201</v>
      </c>
      <c r="N178" s="427"/>
      <c r="O178" s="427"/>
      <c r="P178" s="427"/>
      <c r="Q178" s="427"/>
      <c r="R178" s="427"/>
      <c r="S178" s="427" t="s">
        <v>202</v>
      </c>
      <c r="T178" s="427"/>
      <c r="U178" s="427"/>
      <c r="V178" s="427"/>
      <c r="W178" s="427"/>
      <c r="X178" s="427"/>
      <c r="Y178" s="427"/>
      <c r="Z178" s="62"/>
      <c r="AK178" s="50"/>
      <c r="AL178" s="60"/>
      <c r="AM178" s="60"/>
      <c r="AN178" s="60"/>
    </row>
    <row r="179" spans="1:40" s="67" customFormat="1" ht="16.5" customHeight="1" x14ac:dyDescent="0.25">
      <c r="A179" s="63"/>
      <c r="B179" s="419" t="s">
        <v>203</v>
      </c>
      <c r="C179" s="419"/>
      <c r="D179" s="419"/>
      <c r="E179" s="419"/>
      <c r="F179" s="419"/>
      <c r="G179" s="419"/>
      <c r="H179" s="419"/>
      <c r="I179" s="419"/>
      <c r="J179" s="419"/>
      <c r="K179" s="419"/>
      <c r="L179" s="419"/>
      <c r="M179" s="64">
        <v>461</v>
      </c>
      <c r="N179" s="420">
        <v>0</v>
      </c>
      <c r="O179" s="420"/>
      <c r="P179" s="420"/>
      <c r="Q179" s="420"/>
      <c r="R179" s="420"/>
      <c r="S179" s="421">
        <v>492</v>
      </c>
      <c r="T179" s="421"/>
      <c r="U179" s="420">
        <v>0</v>
      </c>
      <c r="V179" s="420"/>
      <c r="W179" s="420"/>
      <c r="X179" s="420"/>
      <c r="Y179" s="420"/>
      <c r="Z179" s="66" t="s">
        <v>10</v>
      </c>
      <c r="AK179" s="68"/>
      <c r="AL179" s="69"/>
      <c r="AM179" s="69"/>
      <c r="AN179" s="69"/>
    </row>
    <row r="180" spans="1:40" s="67" customFormat="1" ht="16.5" customHeight="1" x14ac:dyDescent="0.25">
      <c r="A180" s="63"/>
      <c r="B180" s="419" t="s">
        <v>204</v>
      </c>
      <c r="C180" s="419"/>
      <c r="D180" s="419"/>
      <c r="E180" s="419"/>
      <c r="F180" s="419"/>
      <c r="G180" s="419"/>
      <c r="H180" s="419"/>
      <c r="I180" s="419"/>
      <c r="J180" s="419"/>
      <c r="K180" s="419"/>
      <c r="L180" s="419"/>
      <c r="M180" s="64">
        <v>545</v>
      </c>
      <c r="N180" s="420">
        <v>0</v>
      </c>
      <c r="O180" s="420"/>
      <c r="P180" s="420"/>
      <c r="Q180" s="420"/>
      <c r="R180" s="420"/>
      <c r="S180" s="422"/>
      <c r="T180" s="422"/>
      <c r="U180" s="422"/>
      <c r="V180" s="422"/>
      <c r="W180" s="422"/>
      <c r="X180" s="422"/>
      <c r="Y180" s="422"/>
      <c r="Z180" s="66" t="s">
        <v>10</v>
      </c>
      <c r="AK180" s="68"/>
      <c r="AL180" s="69"/>
      <c r="AM180" s="69"/>
      <c r="AN180" s="69"/>
    </row>
    <row r="181" spans="1:40" s="67" customFormat="1" ht="16.5" customHeight="1" x14ac:dyDescent="0.25">
      <c r="A181" s="63"/>
      <c r="B181" s="419" t="s">
        <v>205</v>
      </c>
      <c r="C181" s="419"/>
      <c r="D181" s="419"/>
      <c r="E181" s="419"/>
      <c r="F181" s="419"/>
      <c r="G181" s="419"/>
      <c r="H181" s="419"/>
      <c r="I181" s="419"/>
      <c r="J181" s="419"/>
      <c r="K181" s="419"/>
      <c r="L181" s="419"/>
      <c r="M181" s="64">
        <v>1650</v>
      </c>
      <c r="N181" s="420">
        <v>0</v>
      </c>
      <c r="O181" s="420"/>
      <c r="P181" s="420"/>
      <c r="Q181" s="420"/>
      <c r="R181" s="420"/>
      <c r="S181" s="422"/>
      <c r="T181" s="422"/>
      <c r="U181" s="422"/>
      <c r="V181" s="422"/>
      <c r="W181" s="422"/>
      <c r="X181" s="422"/>
      <c r="Y181" s="422"/>
      <c r="Z181" s="66" t="s">
        <v>10</v>
      </c>
      <c r="AK181" s="68"/>
      <c r="AL181" s="69"/>
      <c r="AM181" s="69"/>
      <c r="AN181" s="69"/>
    </row>
    <row r="182" spans="1:40" s="67" customFormat="1" ht="16.5" customHeight="1" x14ac:dyDescent="0.25">
      <c r="A182" s="63"/>
      <c r="B182" s="419" t="s">
        <v>206</v>
      </c>
      <c r="C182" s="419"/>
      <c r="D182" s="419"/>
      <c r="E182" s="419"/>
      <c r="F182" s="419"/>
      <c r="G182" s="419"/>
      <c r="H182" s="419"/>
      <c r="I182" s="419"/>
      <c r="J182" s="419"/>
      <c r="K182" s="419"/>
      <c r="L182" s="419"/>
      <c r="M182" s="64">
        <v>856</v>
      </c>
      <c r="N182" s="420">
        <v>0</v>
      </c>
      <c r="O182" s="420"/>
      <c r="P182" s="420"/>
      <c r="Q182" s="420"/>
      <c r="R182" s="420"/>
      <c r="S182" s="422"/>
      <c r="T182" s="422"/>
      <c r="U182" s="422"/>
      <c r="V182" s="422"/>
      <c r="W182" s="422"/>
      <c r="X182" s="422"/>
      <c r="Y182" s="422"/>
      <c r="Z182" s="66" t="s">
        <v>10</v>
      </c>
      <c r="AK182" s="68"/>
      <c r="AL182" s="69"/>
      <c r="AM182" s="69"/>
      <c r="AN182" s="69"/>
    </row>
    <row r="183" spans="1:40" s="67" customFormat="1" ht="16.5" customHeight="1" x14ac:dyDescent="0.25">
      <c r="A183" s="63"/>
      <c r="B183" s="443" t="s">
        <v>207</v>
      </c>
      <c r="C183" s="443"/>
      <c r="D183" s="443"/>
      <c r="E183" s="443"/>
      <c r="F183" s="443"/>
      <c r="G183" s="443"/>
      <c r="H183" s="443"/>
      <c r="I183" s="443"/>
      <c r="J183" s="443"/>
      <c r="K183" s="443"/>
      <c r="L183" s="443"/>
      <c r="M183" s="70">
        <v>547</v>
      </c>
      <c r="N183" s="444">
        <f t="shared" ref="N183" si="13">SUM(N179:R182)</f>
        <v>0</v>
      </c>
      <c r="O183" s="444"/>
      <c r="P183" s="444"/>
      <c r="Q183" s="444"/>
      <c r="R183" s="444"/>
      <c r="S183" s="445"/>
      <c r="T183" s="445"/>
      <c r="U183" s="445"/>
      <c r="V183" s="445"/>
      <c r="W183" s="445"/>
      <c r="X183" s="445"/>
      <c r="Y183" s="445"/>
      <c r="Z183" s="72" t="s">
        <v>46</v>
      </c>
      <c r="AK183" s="68"/>
      <c r="AL183" s="69"/>
      <c r="AM183" s="69"/>
      <c r="AN183" s="69"/>
    </row>
    <row r="184" spans="1:40" s="67" customFormat="1" ht="16.5" customHeight="1" x14ac:dyDescent="0.25">
      <c r="A184" s="63"/>
      <c r="B184" s="419" t="s">
        <v>208</v>
      </c>
      <c r="C184" s="419"/>
      <c r="D184" s="419"/>
      <c r="E184" s="419"/>
      <c r="F184" s="419"/>
      <c r="G184" s="419"/>
      <c r="H184" s="419"/>
      <c r="I184" s="419"/>
      <c r="J184" s="419"/>
      <c r="K184" s="419"/>
      <c r="L184" s="419"/>
      <c r="M184" s="64">
        <v>617</v>
      </c>
      <c r="N184" s="420">
        <v>0</v>
      </c>
      <c r="O184" s="420"/>
      <c r="P184" s="420"/>
      <c r="Q184" s="420"/>
      <c r="R184" s="420"/>
      <c r="S184" s="422"/>
      <c r="T184" s="422"/>
      <c r="U184" s="422"/>
      <c r="V184" s="422"/>
      <c r="W184" s="422"/>
      <c r="X184" s="422"/>
      <c r="Y184" s="422"/>
      <c r="Z184" s="66" t="s">
        <v>10</v>
      </c>
      <c r="AK184" s="68"/>
      <c r="AL184" s="69"/>
      <c r="AM184" s="69"/>
      <c r="AN184" s="69"/>
    </row>
    <row r="185" spans="1:40" s="67" customFormat="1" ht="16.5" customHeight="1" x14ac:dyDescent="0.25">
      <c r="A185" s="63"/>
      <c r="B185" s="419" t="s">
        <v>209</v>
      </c>
      <c r="C185" s="419"/>
      <c r="D185" s="419"/>
      <c r="E185" s="419"/>
      <c r="F185" s="419"/>
      <c r="G185" s="419"/>
      <c r="H185" s="419"/>
      <c r="I185" s="419"/>
      <c r="J185" s="419"/>
      <c r="K185" s="419"/>
      <c r="L185" s="419"/>
      <c r="M185" s="64">
        <v>770</v>
      </c>
      <c r="N185" s="440">
        <v>0</v>
      </c>
      <c r="O185" s="441"/>
      <c r="P185" s="441"/>
      <c r="Q185" s="441"/>
      <c r="R185" s="442"/>
      <c r="S185" s="422"/>
      <c r="T185" s="422"/>
      <c r="U185" s="422"/>
      <c r="V185" s="422"/>
      <c r="W185" s="422"/>
      <c r="X185" s="422"/>
      <c r="Y185" s="422"/>
      <c r="Z185" s="73" t="s">
        <v>41</v>
      </c>
      <c r="AK185" s="68"/>
      <c r="AL185" s="69"/>
      <c r="AM185" s="69"/>
      <c r="AN185" s="69"/>
    </row>
    <row r="186" spans="1:40" s="67" customFormat="1" ht="59.1" customHeight="1" x14ac:dyDescent="0.25">
      <c r="A186" s="63"/>
      <c r="B186" s="419" t="s">
        <v>210</v>
      </c>
      <c r="C186" s="419"/>
      <c r="D186" s="419"/>
      <c r="E186" s="419"/>
      <c r="F186" s="419"/>
      <c r="G186" s="419"/>
      <c r="H186" s="419"/>
      <c r="I186" s="419"/>
      <c r="J186" s="419"/>
      <c r="K186" s="419"/>
      <c r="L186" s="419"/>
      <c r="M186" s="64">
        <v>872</v>
      </c>
      <c r="N186" s="440">
        <v>0</v>
      </c>
      <c r="O186" s="441"/>
      <c r="P186" s="441"/>
      <c r="Q186" s="441"/>
      <c r="R186" s="442"/>
      <c r="S186" s="422"/>
      <c r="T186" s="422"/>
      <c r="U186" s="422"/>
      <c r="V186" s="422"/>
      <c r="W186" s="422"/>
      <c r="X186" s="422"/>
      <c r="Y186" s="422"/>
      <c r="Z186" s="73" t="s">
        <v>41</v>
      </c>
      <c r="AK186" s="68"/>
      <c r="AL186" s="69"/>
      <c r="AM186" s="69"/>
      <c r="AN186" s="69"/>
    </row>
    <row r="187" spans="1:40" s="67" customFormat="1" ht="16.5" customHeight="1" x14ac:dyDescent="0.25">
      <c r="A187" s="63"/>
      <c r="B187" s="446" t="s">
        <v>211</v>
      </c>
      <c r="C187" s="446"/>
      <c r="D187" s="446"/>
      <c r="E187" s="446"/>
      <c r="F187" s="446"/>
      <c r="G187" s="446"/>
      <c r="H187" s="446"/>
      <c r="I187" s="446"/>
      <c r="J187" s="446"/>
      <c r="K187" s="446"/>
      <c r="L187" s="446"/>
      <c r="M187" s="64">
        <v>465</v>
      </c>
      <c r="N187" s="440">
        <v>0</v>
      </c>
      <c r="O187" s="441"/>
      <c r="P187" s="441"/>
      <c r="Q187" s="441"/>
      <c r="R187" s="442"/>
      <c r="S187" s="422"/>
      <c r="T187" s="422"/>
      <c r="U187" s="422"/>
      <c r="V187" s="422"/>
      <c r="W187" s="422"/>
      <c r="X187" s="422"/>
      <c r="Y187" s="422"/>
      <c r="Z187" s="73" t="s">
        <v>41</v>
      </c>
      <c r="AK187" s="68"/>
      <c r="AL187" s="69"/>
      <c r="AM187" s="69"/>
      <c r="AN187" s="69"/>
    </row>
    <row r="188" spans="1:40" s="67" customFormat="1" ht="33" customHeight="1" x14ac:dyDescent="0.25">
      <c r="A188" s="63"/>
      <c r="B188" s="419" t="s">
        <v>212</v>
      </c>
      <c r="C188" s="419"/>
      <c r="D188" s="419"/>
      <c r="E188" s="419"/>
      <c r="F188" s="419"/>
      <c r="G188" s="419"/>
      <c r="H188" s="419"/>
      <c r="I188" s="419"/>
      <c r="J188" s="419"/>
      <c r="K188" s="419"/>
      <c r="L188" s="419"/>
      <c r="M188" s="74">
        <v>494</v>
      </c>
      <c r="N188" s="440">
        <v>0</v>
      </c>
      <c r="O188" s="441"/>
      <c r="P188" s="441"/>
      <c r="Q188" s="441"/>
      <c r="R188" s="442"/>
      <c r="S188" s="422"/>
      <c r="T188" s="422"/>
      <c r="U188" s="422"/>
      <c r="V188" s="422"/>
      <c r="W188" s="422"/>
      <c r="X188" s="422"/>
      <c r="Y188" s="422"/>
      <c r="Z188" s="73" t="s">
        <v>41</v>
      </c>
      <c r="AK188" s="68"/>
      <c r="AL188" s="69"/>
      <c r="AM188" s="69"/>
      <c r="AN188" s="69"/>
    </row>
    <row r="189" spans="1:40" s="67" customFormat="1" ht="29.45" customHeight="1" x14ac:dyDescent="0.25">
      <c r="A189" s="63"/>
      <c r="B189" s="419" t="s">
        <v>213</v>
      </c>
      <c r="C189" s="419"/>
      <c r="D189" s="419"/>
      <c r="E189" s="419"/>
      <c r="F189" s="419"/>
      <c r="G189" s="419"/>
      <c r="H189" s="419"/>
      <c r="I189" s="419"/>
      <c r="J189" s="419"/>
      <c r="K189" s="419"/>
      <c r="L189" s="419"/>
      <c r="M189" s="64">
        <v>850</v>
      </c>
      <c r="N189" s="440">
        <v>0</v>
      </c>
      <c r="O189" s="441"/>
      <c r="P189" s="441"/>
      <c r="Q189" s="441"/>
      <c r="R189" s="442"/>
      <c r="S189" s="422"/>
      <c r="T189" s="422"/>
      <c r="U189" s="422"/>
      <c r="V189" s="422"/>
      <c r="W189" s="422"/>
      <c r="X189" s="422"/>
      <c r="Y189" s="422"/>
      <c r="Z189" s="73" t="s">
        <v>41</v>
      </c>
      <c r="AK189" s="68"/>
      <c r="AL189" s="69"/>
      <c r="AM189" s="69"/>
      <c r="AN189" s="69"/>
    </row>
    <row r="190" spans="1:40" s="67" customFormat="1" ht="16.5" customHeight="1" x14ac:dyDescent="0.25">
      <c r="A190" s="63"/>
      <c r="B190" s="447" t="s">
        <v>214</v>
      </c>
      <c r="C190" s="447"/>
      <c r="D190" s="447"/>
      <c r="E190" s="447"/>
      <c r="F190" s="447"/>
      <c r="G190" s="447"/>
      <c r="H190" s="447"/>
      <c r="I190" s="447"/>
      <c r="J190" s="447"/>
      <c r="K190" s="447"/>
      <c r="L190" s="447"/>
      <c r="M190" s="64">
        <v>467</v>
      </c>
      <c r="N190" s="448">
        <f t="shared" ref="N190" si="14">SUM(N186:R189)</f>
        <v>0</v>
      </c>
      <c r="O190" s="448"/>
      <c r="P190" s="448"/>
      <c r="Q190" s="448"/>
      <c r="R190" s="448"/>
      <c r="S190" s="449">
        <f>+U179</f>
        <v>0</v>
      </c>
      <c r="T190" s="450"/>
      <c r="U190" s="450"/>
      <c r="V190" s="450"/>
      <c r="W190" s="450"/>
      <c r="X190" s="450"/>
      <c r="Y190" s="450"/>
      <c r="Z190" s="72" t="s">
        <v>46</v>
      </c>
      <c r="AK190" s="68"/>
      <c r="AL190" s="69"/>
      <c r="AM190" s="69"/>
      <c r="AN190" s="69"/>
    </row>
    <row r="191" spans="1:40" s="67" customFormat="1" ht="16.5" customHeight="1" x14ac:dyDescent="0.25">
      <c r="A191" s="63"/>
      <c r="B191" s="446" t="s">
        <v>215</v>
      </c>
      <c r="C191" s="446"/>
      <c r="D191" s="446"/>
      <c r="E191" s="446"/>
      <c r="F191" s="446"/>
      <c r="G191" s="446"/>
      <c r="H191" s="446"/>
      <c r="I191" s="446"/>
      <c r="J191" s="446"/>
      <c r="K191" s="446"/>
      <c r="L191" s="446"/>
      <c r="M191" s="64">
        <v>479</v>
      </c>
      <c r="N191" s="420">
        <v>0</v>
      </c>
      <c r="O191" s="420"/>
      <c r="P191" s="420"/>
      <c r="Q191" s="420"/>
      <c r="R191" s="420"/>
      <c r="S191" s="421">
        <v>491</v>
      </c>
      <c r="T191" s="421"/>
      <c r="U191" s="420">
        <v>0</v>
      </c>
      <c r="V191" s="420"/>
      <c r="W191" s="420"/>
      <c r="X191" s="420"/>
      <c r="Y191" s="420"/>
      <c r="Z191" s="75" t="s">
        <v>10</v>
      </c>
      <c r="AK191" s="68"/>
      <c r="AL191" s="69"/>
      <c r="AM191" s="69"/>
      <c r="AN191" s="69"/>
    </row>
    <row r="192" spans="1:40" s="67" customFormat="1" ht="16.5" customHeight="1" x14ac:dyDescent="0.25">
      <c r="A192" s="63"/>
      <c r="B192" s="427" t="s">
        <v>216</v>
      </c>
      <c r="C192" s="427"/>
      <c r="D192" s="427"/>
      <c r="E192" s="427"/>
      <c r="F192" s="427"/>
      <c r="G192" s="427"/>
      <c r="H192" s="427"/>
      <c r="I192" s="427"/>
      <c r="J192" s="427"/>
      <c r="K192" s="427"/>
      <c r="L192" s="427"/>
      <c r="M192" s="70">
        <v>618</v>
      </c>
      <c r="N192" s="444">
        <f>+SUM(N179:R191)</f>
        <v>0</v>
      </c>
      <c r="O192" s="444"/>
      <c r="P192" s="444"/>
      <c r="Q192" s="444"/>
      <c r="R192" s="444"/>
      <c r="S192" s="426">
        <v>619</v>
      </c>
      <c r="T192" s="426"/>
      <c r="U192" s="444">
        <f>+U179+U191</f>
        <v>0</v>
      </c>
      <c r="V192" s="444"/>
      <c r="W192" s="444"/>
      <c r="X192" s="444"/>
      <c r="Y192" s="444"/>
      <c r="Z192" s="76" t="s">
        <v>46</v>
      </c>
      <c r="AK192" s="68"/>
      <c r="AL192" s="69"/>
      <c r="AM192" s="69"/>
      <c r="AN192" s="69"/>
    </row>
    <row r="193" spans="1:40" s="48" customFormat="1" ht="33.6" customHeight="1" x14ac:dyDescent="0.2">
      <c r="A193" s="2"/>
      <c r="B193" s="419" t="s">
        <v>217</v>
      </c>
      <c r="C193" s="419"/>
      <c r="D193" s="419"/>
      <c r="E193" s="419"/>
      <c r="F193" s="419"/>
      <c r="G193" s="419"/>
      <c r="H193" s="419"/>
      <c r="I193" s="419"/>
      <c r="J193" s="419"/>
      <c r="K193" s="419"/>
      <c r="L193" s="419"/>
      <c r="M193" s="64">
        <v>896</v>
      </c>
      <c r="N193" s="420">
        <v>0</v>
      </c>
      <c r="O193" s="420"/>
      <c r="P193" s="420"/>
      <c r="Q193" s="420"/>
      <c r="R193" s="420"/>
      <c r="AK193" s="50"/>
      <c r="AL193" s="60"/>
      <c r="AM193" s="60"/>
      <c r="AN193" s="60"/>
    </row>
    <row r="194" spans="1:40" s="48" customFormat="1" ht="13.7" customHeight="1" x14ac:dyDescent="0.2">
      <c r="A194" s="2"/>
      <c r="B194" s="77"/>
      <c r="C194" s="77"/>
      <c r="D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K194" s="50"/>
      <c r="AL194" s="60"/>
      <c r="AM194" s="60"/>
      <c r="AN194" s="60"/>
    </row>
    <row r="195" spans="1:40" s="48" customFormat="1" ht="15" x14ac:dyDescent="0.25">
      <c r="A195" s="2"/>
      <c r="N195" s="210" t="s">
        <v>630</v>
      </c>
      <c r="AK195" s="50"/>
      <c r="AL195" s="60"/>
      <c r="AM195" s="60"/>
      <c r="AN195" s="60"/>
    </row>
    <row r="196" spans="1:40" s="48" customFormat="1" x14ac:dyDescent="0.2">
      <c r="A196" s="2"/>
      <c r="B196" s="456" t="s">
        <v>218</v>
      </c>
      <c r="C196" s="456"/>
      <c r="D196" s="456"/>
      <c r="E196" s="456"/>
      <c r="F196" s="456"/>
      <c r="G196" s="456"/>
      <c r="H196" s="456"/>
      <c r="I196" s="456"/>
      <c r="AK196" s="50"/>
      <c r="AL196" s="60"/>
      <c r="AM196" s="60"/>
      <c r="AN196" s="60"/>
    </row>
    <row r="197" spans="1:40" s="48" customFormat="1" ht="20.100000000000001" customHeight="1" x14ac:dyDescent="0.2">
      <c r="A197" s="2"/>
      <c r="B197" s="457" t="s">
        <v>219</v>
      </c>
      <c r="C197" s="457"/>
      <c r="D197" s="457"/>
      <c r="E197" s="457"/>
      <c r="F197" s="457"/>
      <c r="G197" s="457"/>
      <c r="H197" s="457"/>
      <c r="I197" s="457"/>
      <c r="J197" s="457"/>
      <c r="K197" s="457"/>
      <c r="L197" s="457"/>
      <c r="M197" s="457"/>
      <c r="N197" s="457"/>
      <c r="O197" s="457"/>
      <c r="P197" s="457"/>
      <c r="Q197" s="457"/>
      <c r="R197" s="457"/>
      <c r="S197" s="457"/>
      <c r="T197" s="457"/>
      <c r="U197" s="457"/>
      <c r="V197" s="457"/>
      <c r="W197" s="457"/>
      <c r="X197" s="457"/>
      <c r="AK197" s="50"/>
      <c r="AL197" s="60"/>
      <c r="AM197" s="60"/>
      <c r="AN197" s="60"/>
    </row>
    <row r="198" spans="1:40" s="48" customFormat="1" x14ac:dyDescent="0.2">
      <c r="A198" s="2"/>
      <c r="B198" s="457"/>
      <c r="C198" s="457"/>
      <c r="D198" s="457"/>
      <c r="E198" s="457"/>
      <c r="F198" s="457"/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57"/>
      <c r="R198" s="457"/>
      <c r="S198" s="457"/>
      <c r="T198" s="457"/>
      <c r="U198" s="457"/>
      <c r="V198" s="457"/>
      <c r="W198" s="457"/>
      <c r="X198" s="457"/>
      <c r="AK198" s="50"/>
      <c r="AL198" s="60"/>
      <c r="AM198" s="60"/>
      <c r="AN198" s="60"/>
    </row>
    <row r="199" spans="1:40" s="48" customFormat="1" ht="14.45" customHeight="1" x14ac:dyDescent="0.2">
      <c r="A199" s="2"/>
      <c r="B199" s="451" t="s">
        <v>220</v>
      </c>
      <c r="C199" s="452"/>
      <c r="D199" s="452"/>
      <c r="E199" s="452"/>
      <c r="F199" s="452"/>
      <c r="G199" s="452"/>
      <c r="H199" s="452"/>
      <c r="I199" s="452"/>
      <c r="J199" s="452"/>
      <c r="K199" s="452"/>
      <c r="L199" s="452"/>
      <c r="M199" s="452"/>
      <c r="N199" s="452"/>
      <c r="O199" s="452"/>
      <c r="P199" s="452"/>
      <c r="Q199" s="453"/>
      <c r="R199" s="65">
        <v>1055</v>
      </c>
      <c r="S199" s="458"/>
      <c r="T199" s="458"/>
      <c r="U199" s="458"/>
      <c r="V199" s="458"/>
      <c r="W199" s="458"/>
      <c r="X199" s="78" t="s">
        <v>10</v>
      </c>
      <c r="AK199" s="50"/>
      <c r="AL199" s="60"/>
      <c r="AM199" s="60"/>
      <c r="AN199" s="60"/>
    </row>
    <row r="200" spans="1:40" s="48" customFormat="1" ht="14.45" customHeight="1" x14ac:dyDescent="0.2">
      <c r="A200" s="2"/>
      <c r="B200" s="451" t="s">
        <v>221</v>
      </c>
      <c r="C200" s="452"/>
      <c r="D200" s="452"/>
      <c r="E200" s="452"/>
      <c r="F200" s="452"/>
      <c r="G200" s="452"/>
      <c r="H200" s="452"/>
      <c r="I200" s="452"/>
      <c r="J200" s="452"/>
      <c r="K200" s="452"/>
      <c r="L200" s="452"/>
      <c r="M200" s="452"/>
      <c r="N200" s="452"/>
      <c r="O200" s="452"/>
      <c r="P200" s="452"/>
      <c r="Q200" s="453"/>
      <c r="R200" s="65">
        <v>1056</v>
      </c>
      <c r="S200" s="454"/>
      <c r="T200" s="454"/>
      <c r="U200" s="454"/>
      <c r="V200" s="454"/>
      <c r="W200" s="454"/>
      <c r="X200" s="73" t="s">
        <v>41</v>
      </c>
      <c r="AK200" s="50"/>
      <c r="AL200" s="60"/>
      <c r="AM200" s="60"/>
      <c r="AN200" s="60"/>
    </row>
    <row r="201" spans="1:40" s="48" customFormat="1" ht="14.45" customHeight="1" x14ac:dyDescent="0.2">
      <c r="A201" s="2"/>
      <c r="B201" s="451" t="s">
        <v>222</v>
      </c>
      <c r="C201" s="452"/>
      <c r="D201" s="452"/>
      <c r="E201" s="452"/>
      <c r="F201" s="452"/>
      <c r="G201" s="452"/>
      <c r="H201" s="452"/>
      <c r="I201" s="452"/>
      <c r="J201" s="452"/>
      <c r="K201" s="452"/>
      <c r="L201" s="452"/>
      <c r="M201" s="452"/>
      <c r="N201" s="452"/>
      <c r="O201" s="452"/>
      <c r="P201" s="452"/>
      <c r="Q201" s="453"/>
      <c r="R201" s="65">
        <v>1057</v>
      </c>
      <c r="S201" s="454"/>
      <c r="T201" s="454"/>
      <c r="U201" s="454"/>
      <c r="V201" s="454"/>
      <c r="W201" s="454"/>
      <c r="X201" s="73" t="s">
        <v>41</v>
      </c>
      <c r="AK201" s="50"/>
      <c r="AL201" s="60"/>
      <c r="AM201" s="60"/>
      <c r="AN201" s="60"/>
    </row>
    <row r="202" spans="1:40" s="48" customFormat="1" ht="14.45" customHeight="1" x14ac:dyDescent="0.2">
      <c r="A202" s="2"/>
      <c r="B202" s="451" t="s">
        <v>223</v>
      </c>
      <c r="C202" s="452"/>
      <c r="D202" s="452"/>
      <c r="E202" s="452"/>
      <c r="F202" s="452"/>
      <c r="G202" s="452"/>
      <c r="H202" s="452"/>
      <c r="I202" s="452"/>
      <c r="J202" s="452"/>
      <c r="K202" s="452"/>
      <c r="L202" s="452"/>
      <c r="M202" s="452"/>
      <c r="N202" s="452"/>
      <c r="O202" s="452"/>
      <c r="P202" s="452"/>
      <c r="Q202" s="453"/>
      <c r="R202" s="65">
        <v>1058</v>
      </c>
      <c r="S202" s="455">
        <f>+S199-SUM(S200:W201)</f>
        <v>0</v>
      </c>
      <c r="T202" s="455"/>
      <c r="U202" s="455"/>
      <c r="V202" s="455"/>
      <c r="W202" s="455"/>
      <c r="X202" s="72" t="s">
        <v>46</v>
      </c>
      <c r="AK202" s="50"/>
      <c r="AL202" s="60"/>
      <c r="AM202" s="60"/>
      <c r="AN202" s="60"/>
    </row>
    <row r="203" spans="1:40" s="48" customFormat="1" ht="14.45" customHeight="1" x14ac:dyDescent="0.2">
      <c r="A203" s="2"/>
      <c r="B203" s="451" t="s">
        <v>224</v>
      </c>
      <c r="C203" s="452"/>
      <c r="D203" s="452"/>
      <c r="E203" s="452"/>
      <c r="F203" s="452"/>
      <c r="G203" s="452"/>
      <c r="H203" s="452"/>
      <c r="I203" s="452"/>
      <c r="J203" s="452"/>
      <c r="K203" s="452"/>
      <c r="L203" s="452"/>
      <c r="M203" s="452"/>
      <c r="N203" s="452"/>
      <c r="O203" s="452"/>
      <c r="P203" s="452"/>
      <c r="Q203" s="453"/>
      <c r="R203" s="65">
        <v>1060</v>
      </c>
      <c r="S203" s="454"/>
      <c r="T203" s="454"/>
      <c r="U203" s="454"/>
      <c r="V203" s="454"/>
      <c r="W203" s="454"/>
      <c r="X203" s="73" t="s">
        <v>41</v>
      </c>
      <c r="AK203" s="50"/>
      <c r="AL203" s="60"/>
      <c r="AM203" s="60"/>
      <c r="AN203" s="60"/>
    </row>
    <row r="204" spans="1:40" s="48" customFormat="1" ht="14.45" customHeight="1" x14ac:dyDescent="0.2">
      <c r="A204" s="2"/>
      <c r="B204" s="451" t="s">
        <v>225</v>
      </c>
      <c r="C204" s="452"/>
      <c r="D204" s="452"/>
      <c r="E204" s="452"/>
      <c r="F204" s="452"/>
      <c r="G204" s="452"/>
      <c r="H204" s="452"/>
      <c r="I204" s="452"/>
      <c r="J204" s="452"/>
      <c r="K204" s="452"/>
      <c r="L204" s="452"/>
      <c r="M204" s="452"/>
      <c r="N204" s="452"/>
      <c r="O204" s="452"/>
      <c r="P204" s="452"/>
      <c r="Q204" s="453"/>
      <c r="R204" s="65">
        <v>1061</v>
      </c>
      <c r="S204" s="455"/>
      <c r="T204" s="455"/>
      <c r="U204" s="455"/>
      <c r="V204" s="455"/>
      <c r="W204" s="455"/>
      <c r="X204" s="72" t="s">
        <v>46</v>
      </c>
      <c r="AK204" s="50"/>
      <c r="AL204" s="60"/>
      <c r="AM204" s="60"/>
      <c r="AN204" s="60"/>
    </row>
    <row r="205" spans="1:40" s="48" customFormat="1" ht="14.45" customHeight="1" x14ac:dyDescent="0.2">
      <c r="A205" s="2"/>
      <c r="B205" s="451" t="s">
        <v>226</v>
      </c>
      <c r="C205" s="452"/>
      <c r="D205" s="452"/>
      <c r="E205" s="452"/>
      <c r="F205" s="452"/>
      <c r="G205" s="452"/>
      <c r="H205" s="452"/>
      <c r="I205" s="452"/>
      <c r="J205" s="452"/>
      <c r="K205" s="452"/>
      <c r="L205" s="452"/>
      <c r="M205" s="452"/>
      <c r="N205" s="452"/>
      <c r="O205" s="452"/>
      <c r="P205" s="452"/>
      <c r="Q205" s="453"/>
      <c r="R205" s="65">
        <v>1062</v>
      </c>
      <c r="S205" s="455"/>
      <c r="T205" s="455"/>
      <c r="U205" s="455"/>
      <c r="V205" s="455"/>
      <c r="W205" s="455"/>
      <c r="X205" s="72" t="s">
        <v>46</v>
      </c>
      <c r="AK205" s="50"/>
      <c r="AL205" s="60"/>
      <c r="AM205" s="60"/>
      <c r="AN205" s="60"/>
    </row>
    <row r="206" spans="1:40" s="48" customFormat="1" ht="14.45" customHeight="1" x14ac:dyDescent="0.2">
      <c r="A206" s="2"/>
      <c r="B206" s="451" t="s">
        <v>227</v>
      </c>
      <c r="C206" s="452"/>
      <c r="D206" s="452"/>
      <c r="E206" s="452"/>
      <c r="F206" s="452"/>
      <c r="G206" s="452"/>
      <c r="H206" s="452"/>
      <c r="I206" s="452"/>
      <c r="J206" s="452"/>
      <c r="K206" s="452"/>
      <c r="L206" s="452"/>
      <c r="M206" s="452"/>
      <c r="N206" s="452"/>
      <c r="O206" s="452"/>
      <c r="P206" s="452"/>
      <c r="Q206" s="453"/>
      <c r="R206" s="65">
        <v>1099</v>
      </c>
      <c r="S206" s="458"/>
      <c r="T206" s="458"/>
      <c r="U206" s="458"/>
      <c r="V206" s="458"/>
      <c r="W206" s="458"/>
      <c r="X206" s="79"/>
      <c r="AK206" s="50"/>
      <c r="AL206" s="60"/>
      <c r="AM206" s="60"/>
      <c r="AN206" s="60"/>
    </row>
    <row r="207" spans="1:40" s="48" customFormat="1" ht="14.45" customHeight="1" x14ac:dyDescent="0.2">
      <c r="A207" s="2"/>
      <c r="B207" s="466" t="s">
        <v>228</v>
      </c>
      <c r="C207" s="467"/>
      <c r="D207" s="467"/>
      <c r="E207" s="467"/>
      <c r="F207" s="467"/>
      <c r="G207" s="467"/>
      <c r="H207" s="467"/>
      <c r="I207" s="467"/>
      <c r="J207" s="467"/>
      <c r="K207" s="467"/>
      <c r="L207" s="467"/>
      <c r="M207" s="467"/>
      <c r="N207" s="467"/>
      <c r="O207" s="467"/>
      <c r="P207" s="467"/>
      <c r="Q207" s="468"/>
      <c r="R207" s="205">
        <v>1847</v>
      </c>
      <c r="S207" s="469"/>
      <c r="T207" s="469"/>
      <c r="U207" s="469"/>
      <c r="V207" s="469"/>
      <c r="W207" s="469"/>
      <c r="X207" s="79"/>
      <c r="AK207" s="50"/>
      <c r="AL207" s="60"/>
      <c r="AM207" s="60"/>
      <c r="AN207" s="60"/>
    </row>
    <row r="208" spans="1:40" s="48" customFormat="1" ht="14.45" customHeight="1" x14ac:dyDescent="0.2">
      <c r="A208" s="2"/>
      <c r="B208" s="451" t="s">
        <v>229</v>
      </c>
      <c r="C208" s="452"/>
      <c r="D208" s="452"/>
      <c r="E208" s="452"/>
      <c r="F208" s="452"/>
      <c r="G208" s="452"/>
      <c r="H208" s="452"/>
      <c r="I208" s="452"/>
      <c r="J208" s="452"/>
      <c r="K208" s="452"/>
      <c r="L208" s="452"/>
      <c r="M208" s="452"/>
      <c r="N208" s="452"/>
      <c r="O208" s="452"/>
      <c r="P208" s="452"/>
      <c r="Q208" s="453"/>
      <c r="R208" s="65">
        <v>1100</v>
      </c>
      <c r="S208" s="458"/>
      <c r="T208" s="458"/>
      <c r="U208" s="458"/>
      <c r="V208" s="458"/>
      <c r="W208" s="458"/>
      <c r="X208" s="79"/>
      <c r="AK208" s="50"/>
      <c r="AL208" s="60"/>
      <c r="AM208" s="60"/>
      <c r="AN208" s="60"/>
    </row>
    <row r="209" spans="1:69" s="48" customFormat="1" ht="26.1" customHeight="1" x14ac:dyDescent="0.2">
      <c r="A209" s="2"/>
      <c r="B209" s="451" t="s">
        <v>230</v>
      </c>
      <c r="C209" s="452"/>
      <c r="D209" s="452"/>
      <c r="E209" s="452"/>
      <c r="F209" s="452"/>
      <c r="G209" s="452"/>
      <c r="H209" s="452"/>
      <c r="I209" s="452"/>
      <c r="J209" s="452"/>
      <c r="K209" s="452"/>
      <c r="L209" s="452"/>
      <c r="M209" s="452"/>
      <c r="N209" s="452"/>
      <c r="O209" s="452"/>
      <c r="P209" s="452"/>
      <c r="Q209" s="453"/>
      <c r="R209" s="65">
        <v>1114</v>
      </c>
      <c r="S209" s="458"/>
      <c r="T209" s="458"/>
      <c r="U209" s="458"/>
      <c r="V209" s="458"/>
      <c r="W209" s="458"/>
      <c r="X209" s="79"/>
      <c r="AK209" s="50"/>
      <c r="AL209" s="60"/>
      <c r="AM209" s="60"/>
      <c r="AN209" s="60"/>
    </row>
    <row r="210" spans="1:69" s="48" customFormat="1" ht="14.45" customHeight="1" x14ac:dyDescent="0.2">
      <c r="A210" s="2"/>
      <c r="B210" s="462" t="s">
        <v>231</v>
      </c>
      <c r="C210" s="463"/>
      <c r="D210" s="463"/>
      <c r="E210" s="463"/>
      <c r="F210" s="463"/>
      <c r="G210" s="463"/>
      <c r="H210" s="463"/>
      <c r="I210" s="463"/>
      <c r="J210" s="463"/>
      <c r="K210" s="463"/>
      <c r="L210" s="463"/>
      <c r="M210" s="463"/>
      <c r="N210" s="463"/>
      <c r="O210" s="463"/>
      <c r="P210" s="463"/>
      <c r="Q210" s="464"/>
      <c r="R210" s="71"/>
      <c r="S210" s="465"/>
      <c r="T210" s="465"/>
      <c r="U210" s="465"/>
      <c r="V210" s="465"/>
      <c r="W210" s="465"/>
      <c r="X210" s="80"/>
      <c r="AK210" s="50"/>
      <c r="AL210" s="60"/>
      <c r="AM210" s="60"/>
      <c r="AN210" s="60"/>
    </row>
    <row r="211" spans="1:69" s="48" customFormat="1" ht="33.950000000000003" customHeight="1" x14ac:dyDescent="0.2">
      <c r="A211" s="2"/>
      <c r="B211" s="451" t="s">
        <v>232</v>
      </c>
      <c r="C211" s="452"/>
      <c r="D211" s="452"/>
      <c r="E211" s="452"/>
      <c r="F211" s="452"/>
      <c r="G211" s="452"/>
      <c r="H211" s="452"/>
      <c r="I211" s="452"/>
      <c r="J211" s="452"/>
      <c r="K211" s="452"/>
      <c r="L211" s="452"/>
      <c r="M211" s="452"/>
      <c r="N211" s="452"/>
      <c r="O211" s="452"/>
      <c r="P211" s="452"/>
      <c r="Q211" s="453"/>
      <c r="R211" s="65">
        <v>1063</v>
      </c>
      <c r="S211" s="458"/>
      <c r="T211" s="458"/>
      <c r="U211" s="458"/>
      <c r="V211" s="458"/>
      <c r="W211" s="458"/>
      <c r="X211" s="79"/>
      <c r="AK211" s="50"/>
      <c r="AL211" s="60"/>
      <c r="AM211" s="60"/>
      <c r="AN211" s="60"/>
    </row>
    <row r="212" spans="1:69" s="48" customFormat="1" ht="33.950000000000003" customHeight="1" x14ac:dyDescent="0.2">
      <c r="A212" s="2"/>
      <c r="B212" s="451" t="s">
        <v>233</v>
      </c>
      <c r="C212" s="452"/>
      <c r="D212" s="452"/>
      <c r="E212" s="452"/>
      <c r="F212" s="452"/>
      <c r="G212" s="452"/>
      <c r="H212" s="452"/>
      <c r="I212" s="452"/>
      <c r="J212" s="452"/>
      <c r="K212" s="452"/>
      <c r="L212" s="452"/>
      <c r="M212" s="452"/>
      <c r="N212" s="452"/>
      <c r="O212" s="452"/>
      <c r="P212" s="452"/>
      <c r="Q212" s="453"/>
      <c r="R212" s="65">
        <v>1064</v>
      </c>
      <c r="S212" s="458"/>
      <c r="T212" s="458"/>
      <c r="U212" s="458"/>
      <c r="V212" s="458"/>
      <c r="W212" s="458"/>
      <c r="X212" s="79"/>
      <c r="AK212" s="50"/>
      <c r="AL212" s="60"/>
      <c r="AM212" s="60"/>
      <c r="AN212" s="60"/>
    </row>
    <row r="213" spans="1:69" s="48" customFormat="1" ht="33.950000000000003" customHeight="1" x14ac:dyDescent="0.2">
      <c r="A213" s="2"/>
      <c r="B213" s="451" t="s">
        <v>234</v>
      </c>
      <c r="C213" s="452"/>
      <c r="D213" s="452"/>
      <c r="E213" s="452"/>
      <c r="F213" s="452"/>
      <c r="G213" s="452"/>
      <c r="H213" s="452"/>
      <c r="I213" s="452"/>
      <c r="J213" s="452"/>
      <c r="K213" s="452"/>
      <c r="L213" s="452"/>
      <c r="M213" s="452"/>
      <c r="N213" s="452"/>
      <c r="O213" s="452"/>
      <c r="P213" s="452"/>
      <c r="Q213" s="453"/>
      <c r="R213" s="65">
        <v>1065</v>
      </c>
      <c r="S213" s="458"/>
      <c r="T213" s="458"/>
      <c r="U213" s="458"/>
      <c r="V213" s="458"/>
      <c r="W213" s="458"/>
      <c r="X213" s="79"/>
      <c r="AK213" s="50"/>
      <c r="AL213" s="60"/>
      <c r="AM213" s="60"/>
      <c r="AN213" s="60"/>
    </row>
    <row r="214" spans="1:69" s="48" customFormat="1" x14ac:dyDescent="0.2">
      <c r="A214" s="2"/>
      <c r="AK214" s="50"/>
      <c r="AL214" s="60"/>
      <c r="AM214" s="60"/>
      <c r="AN214" s="60"/>
    </row>
    <row r="215" spans="1:69" s="48" customFormat="1" ht="18.95" customHeight="1" x14ac:dyDescent="0.2">
      <c r="A215" s="2"/>
      <c r="B215" s="457" t="s">
        <v>235</v>
      </c>
      <c r="C215" s="457"/>
      <c r="D215" s="457"/>
      <c r="E215" s="457"/>
      <c r="F215" s="457"/>
      <c r="G215" s="457"/>
      <c r="H215" s="457"/>
      <c r="I215" s="457"/>
      <c r="J215" s="457"/>
      <c r="K215" s="457"/>
      <c r="L215" s="457"/>
      <c r="M215" s="457"/>
      <c r="N215" s="457"/>
      <c r="O215" s="457"/>
      <c r="P215" s="457"/>
      <c r="Q215" s="457"/>
      <c r="R215" s="457"/>
      <c r="S215" s="457"/>
      <c r="T215" s="457"/>
      <c r="U215" s="457"/>
      <c r="V215" s="457"/>
      <c r="W215" s="457"/>
      <c r="X215" s="457"/>
      <c r="AK215" s="50"/>
      <c r="AL215" s="60"/>
      <c r="AM215" s="60"/>
      <c r="AN215" s="60"/>
    </row>
    <row r="216" spans="1:69" s="48" customFormat="1" x14ac:dyDescent="0.2">
      <c r="A216" s="2"/>
      <c r="B216" s="457"/>
      <c r="C216" s="457"/>
      <c r="D216" s="457"/>
      <c r="E216" s="457"/>
      <c r="F216" s="457"/>
      <c r="G216" s="457"/>
      <c r="H216" s="457"/>
      <c r="I216" s="457"/>
      <c r="J216" s="457"/>
      <c r="K216" s="457"/>
      <c r="L216" s="457"/>
      <c r="M216" s="457"/>
      <c r="N216" s="457"/>
      <c r="O216" s="457"/>
      <c r="P216" s="457"/>
      <c r="Q216" s="457"/>
      <c r="R216" s="457"/>
      <c r="S216" s="457"/>
      <c r="T216" s="457"/>
      <c r="U216" s="457"/>
      <c r="V216" s="457"/>
      <c r="W216" s="457"/>
      <c r="X216" s="457"/>
      <c r="AK216" s="50"/>
      <c r="AL216" s="60"/>
      <c r="AM216" s="60"/>
      <c r="AN216" s="60"/>
    </row>
    <row r="217" spans="1:69" s="48" customFormat="1" ht="15" x14ac:dyDescent="0.2">
      <c r="A217" s="2"/>
      <c r="B217" s="459" t="s">
        <v>236</v>
      </c>
      <c r="C217" s="460"/>
      <c r="D217" s="460"/>
      <c r="E217" s="460"/>
      <c r="F217" s="460"/>
      <c r="G217" s="460"/>
      <c r="H217" s="460"/>
      <c r="I217" s="460"/>
      <c r="J217" s="460"/>
      <c r="K217" s="460"/>
      <c r="L217" s="460"/>
      <c r="M217" s="460"/>
      <c r="N217" s="460"/>
      <c r="O217" s="460"/>
      <c r="P217" s="460"/>
      <c r="Q217" s="461"/>
      <c r="R217" s="65">
        <v>701</v>
      </c>
      <c r="S217" s="458"/>
      <c r="T217" s="458"/>
      <c r="U217" s="458"/>
      <c r="V217" s="458"/>
      <c r="W217" s="458"/>
      <c r="X217" s="78" t="s">
        <v>10</v>
      </c>
      <c r="AK217" s="50"/>
      <c r="AL217" s="60"/>
      <c r="AM217" s="60"/>
      <c r="AN217" s="60"/>
    </row>
    <row r="218" spans="1:69" s="48" customFormat="1" ht="13.7" customHeight="1" x14ac:dyDescent="0.2">
      <c r="A218" s="2"/>
      <c r="B218" s="459" t="s">
        <v>237</v>
      </c>
      <c r="C218" s="460"/>
      <c r="D218" s="460"/>
      <c r="E218" s="460"/>
      <c r="F218" s="460"/>
      <c r="G218" s="460"/>
      <c r="H218" s="460"/>
      <c r="I218" s="460"/>
      <c r="J218" s="460"/>
      <c r="K218" s="460"/>
      <c r="L218" s="460"/>
      <c r="M218" s="460"/>
      <c r="N218" s="460"/>
      <c r="O218" s="460"/>
      <c r="P218" s="460"/>
      <c r="Q218" s="461"/>
      <c r="R218" s="65">
        <v>702</v>
      </c>
      <c r="S218" s="475"/>
      <c r="T218" s="475"/>
      <c r="U218" s="475"/>
      <c r="V218" s="475"/>
      <c r="W218" s="475"/>
      <c r="X218" s="73" t="s">
        <v>41</v>
      </c>
      <c r="AK218" s="50"/>
      <c r="AL218" s="60"/>
      <c r="AM218" s="60"/>
      <c r="AN218" s="60"/>
    </row>
    <row r="219" spans="1:69" s="48" customFormat="1" ht="13.7" customHeight="1" x14ac:dyDescent="0.2">
      <c r="A219" s="2"/>
      <c r="B219" s="459" t="s">
        <v>238</v>
      </c>
      <c r="C219" s="460"/>
      <c r="D219" s="460"/>
      <c r="E219" s="460"/>
      <c r="F219" s="460"/>
      <c r="G219" s="460"/>
      <c r="H219" s="460"/>
      <c r="I219" s="460"/>
      <c r="J219" s="460"/>
      <c r="K219" s="460"/>
      <c r="L219" s="460"/>
      <c r="M219" s="460"/>
      <c r="N219" s="460"/>
      <c r="O219" s="460"/>
      <c r="P219" s="460"/>
      <c r="Q219" s="461"/>
      <c r="R219" s="65">
        <v>703</v>
      </c>
      <c r="S219" s="448">
        <f>+S217-S218</f>
        <v>0</v>
      </c>
      <c r="T219" s="448"/>
      <c r="U219" s="448"/>
      <c r="V219" s="448"/>
      <c r="W219" s="448"/>
      <c r="X219" s="72" t="s">
        <v>46</v>
      </c>
      <c r="AK219" s="50"/>
      <c r="AL219" s="60"/>
      <c r="AM219" s="60"/>
      <c r="AN219" s="60"/>
    </row>
    <row r="220" spans="1:69" s="48" customFormat="1" ht="13.7" customHeight="1" x14ac:dyDescent="0.2">
      <c r="A220" s="2"/>
      <c r="B220" s="459" t="s">
        <v>239</v>
      </c>
      <c r="C220" s="460"/>
      <c r="D220" s="460"/>
      <c r="E220" s="460"/>
      <c r="F220" s="460"/>
      <c r="G220" s="460"/>
      <c r="H220" s="460"/>
      <c r="I220" s="460"/>
      <c r="J220" s="460"/>
      <c r="K220" s="460"/>
      <c r="L220" s="460"/>
      <c r="M220" s="460"/>
      <c r="N220" s="460"/>
      <c r="O220" s="460"/>
      <c r="P220" s="460"/>
      <c r="Q220" s="461"/>
      <c r="R220" s="65">
        <v>704</v>
      </c>
      <c r="S220" s="458"/>
      <c r="T220" s="458"/>
      <c r="U220" s="458"/>
      <c r="V220" s="458"/>
      <c r="W220" s="458"/>
      <c r="X220" s="66" t="s">
        <v>10</v>
      </c>
      <c r="AK220" s="50"/>
      <c r="AL220" s="60"/>
      <c r="AM220" s="60"/>
      <c r="AN220" s="60"/>
    </row>
    <row r="221" spans="1:69" s="48" customFormat="1" ht="13.7" customHeight="1" x14ac:dyDescent="0.2">
      <c r="A221" s="2"/>
      <c r="B221" s="459" t="s">
        <v>240</v>
      </c>
      <c r="C221" s="460"/>
      <c r="D221" s="460"/>
      <c r="E221" s="460"/>
      <c r="F221" s="460"/>
      <c r="G221" s="460"/>
      <c r="H221" s="460"/>
      <c r="I221" s="460"/>
      <c r="J221" s="460"/>
      <c r="K221" s="460"/>
      <c r="L221" s="460"/>
      <c r="M221" s="460"/>
      <c r="N221" s="460"/>
      <c r="O221" s="460"/>
      <c r="P221" s="460"/>
      <c r="Q221" s="461"/>
      <c r="R221" s="65">
        <v>930</v>
      </c>
      <c r="S221" s="475"/>
      <c r="T221" s="475"/>
      <c r="U221" s="475"/>
      <c r="V221" s="475"/>
      <c r="W221" s="475"/>
      <c r="X221" s="73" t="s">
        <v>41</v>
      </c>
      <c r="AK221" s="50"/>
    </row>
    <row r="222" spans="1:69" s="48" customFormat="1" ht="13.7" customHeight="1" x14ac:dyDescent="0.2">
      <c r="A222" s="2"/>
      <c r="B222" s="459" t="s">
        <v>241</v>
      </c>
      <c r="C222" s="460"/>
      <c r="D222" s="460"/>
      <c r="E222" s="460"/>
      <c r="F222" s="460"/>
      <c r="G222" s="460"/>
      <c r="H222" s="460"/>
      <c r="I222" s="460"/>
      <c r="J222" s="460"/>
      <c r="K222" s="460"/>
      <c r="L222" s="460"/>
      <c r="M222" s="460"/>
      <c r="N222" s="460"/>
      <c r="O222" s="460"/>
      <c r="P222" s="460"/>
      <c r="Q222" s="461"/>
      <c r="R222" s="65">
        <v>705</v>
      </c>
      <c r="S222" s="448">
        <f>+S220-S221</f>
        <v>0</v>
      </c>
      <c r="T222" s="448"/>
      <c r="U222" s="448"/>
      <c r="V222" s="448"/>
      <c r="W222" s="448"/>
      <c r="X222" s="72" t="s">
        <v>46</v>
      </c>
      <c r="AK222" s="50"/>
    </row>
    <row r="223" spans="1:69" s="48" customFormat="1" ht="15" x14ac:dyDescent="0.2">
      <c r="A223" s="2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77"/>
      <c r="S223" s="82"/>
      <c r="T223" s="82"/>
      <c r="U223" s="82"/>
      <c r="V223" s="82"/>
      <c r="W223" s="82"/>
      <c r="X223" s="83"/>
      <c r="AK223" s="50"/>
    </row>
    <row r="224" spans="1:69" s="48" customFormat="1" x14ac:dyDescent="0.2">
      <c r="A224" s="2"/>
      <c r="B224" s="456" t="s">
        <v>242</v>
      </c>
      <c r="C224" s="456"/>
      <c r="D224" s="456"/>
      <c r="E224" s="456"/>
      <c r="F224" s="456"/>
      <c r="G224" s="456"/>
      <c r="H224" s="456"/>
      <c r="I224" s="456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</row>
    <row r="225" spans="1:69" s="48" customFormat="1" ht="22.5" customHeight="1" x14ac:dyDescent="0.2">
      <c r="A225" s="2"/>
      <c r="B225" s="476" t="s">
        <v>243</v>
      </c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</row>
    <row r="226" spans="1:69" s="48" customFormat="1" ht="13.7" customHeight="1" x14ac:dyDescent="0.2">
      <c r="A226" s="2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</row>
    <row r="227" spans="1:69" s="48" customFormat="1" ht="31.35" customHeight="1" x14ac:dyDescent="0.2">
      <c r="A227" s="2"/>
      <c r="B227" s="471" t="s">
        <v>244</v>
      </c>
      <c r="C227" s="471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Q227" s="471"/>
      <c r="R227" s="471"/>
      <c r="S227" s="471"/>
      <c r="T227" s="471"/>
      <c r="U227" s="471"/>
      <c r="V227" s="471"/>
      <c r="W227" s="471"/>
      <c r="X227" s="471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</row>
    <row r="228" spans="1:69" s="48" customFormat="1" ht="31.35" customHeight="1" x14ac:dyDescent="0.2">
      <c r="A228" s="2"/>
      <c r="B228" s="470" t="s">
        <v>245</v>
      </c>
      <c r="C228" s="470"/>
      <c r="D228" s="470"/>
      <c r="E228" s="470"/>
      <c r="F228" s="470"/>
      <c r="G228" s="470"/>
      <c r="H228" s="470"/>
      <c r="I228" s="470"/>
      <c r="J228" s="470"/>
      <c r="K228" s="470"/>
      <c r="L228" s="470"/>
      <c r="M228" s="470"/>
      <c r="N228" s="470"/>
      <c r="O228" s="470"/>
      <c r="P228" s="470"/>
      <c r="Q228" s="470"/>
      <c r="R228" s="470" t="s">
        <v>246</v>
      </c>
      <c r="S228" s="470"/>
      <c r="T228" s="470"/>
      <c r="U228" s="470"/>
      <c r="V228" s="470"/>
      <c r="W228" s="470"/>
      <c r="X228" s="47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</row>
    <row r="229" spans="1:69" s="48" customFormat="1" ht="30.95" customHeight="1" x14ac:dyDescent="0.2">
      <c r="A229" s="2"/>
      <c r="B229" s="488" t="s">
        <v>247</v>
      </c>
      <c r="C229" s="489"/>
      <c r="D229" s="489"/>
      <c r="E229" s="489"/>
      <c r="F229" s="489"/>
      <c r="G229" s="489"/>
      <c r="H229" s="489"/>
      <c r="I229" s="489"/>
      <c r="J229" s="489"/>
      <c r="K229" s="489"/>
      <c r="L229" s="489"/>
      <c r="M229" s="489"/>
      <c r="N229" s="489"/>
      <c r="O229" s="489"/>
      <c r="P229" s="489"/>
      <c r="Q229" s="490"/>
      <c r="R229" s="207">
        <v>1070</v>
      </c>
      <c r="S229" s="485">
        <v>0</v>
      </c>
      <c r="T229" s="485"/>
      <c r="U229" s="485"/>
      <c r="V229" s="485"/>
      <c r="W229" s="485"/>
      <c r="X229" s="485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</row>
    <row r="230" spans="1:69" s="48" customFormat="1" ht="28.5" customHeight="1" x14ac:dyDescent="0.2">
      <c r="A230" s="2"/>
      <c r="B230" s="488" t="s">
        <v>248</v>
      </c>
      <c r="C230" s="489"/>
      <c r="D230" s="489"/>
      <c r="E230" s="489"/>
      <c r="F230" s="489"/>
      <c r="G230" s="489"/>
      <c r="H230" s="489"/>
      <c r="I230" s="489"/>
      <c r="J230" s="489"/>
      <c r="K230" s="489"/>
      <c r="L230" s="489"/>
      <c r="M230" s="489"/>
      <c r="N230" s="489"/>
      <c r="O230" s="489"/>
      <c r="P230" s="489"/>
      <c r="Q230" s="490"/>
      <c r="R230" s="207">
        <v>1074</v>
      </c>
      <c r="S230" s="485">
        <v>0</v>
      </c>
      <c r="T230" s="485"/>
      <c r="U230" s="485"/>
      <c r="V230" s="485"/>
      <c r="W230" s="485"/>
      <c r="X230" s="485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</row>
    <row r="231" spans="1:69" s="48" customFormat="1" ht="29.1" customHeight="1" x14ac:dyDescent="0.2">
      <c r="A231" s="2"/>
      <c r="B231" s="472" t="s">
        <v>249</v>
      </c>
      <c r="C231" s="473"/>
      <c r="D231" s="473"/>
      <c r="E231" s="473"/>
      <c r="F231" s="473"/>
      <c r="G231" s="473"/>
      <c r="H231" s="473"/>
      <c r="I231" s="473"/>
      <c r="J231" s="473"/>
      <c r="K231" s="473"/>
      <c r="L231" s="473"/>
      <c r="M231" s="473"/>
      <c r="N231" s="473"/>
      <c r="O231" s="473"/>
      <c r="P231" s="473"/>
      <c r="Q231" s="474"/>
      <c r="R231" s="718"/>
      <c r="S231" s="718"/>
      <c r="T231" s="718"/>
      <c r="U231" s="718"/>
      <c r="V231" s="718"/>
      <c r="W231" s="718"/>
      <c r="X231" s="718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</row>
    <row r="232" spans="1:69" s="48" customFormat="1" ht="31.35" customHeight="1" x14ac:dyDescent="0.2">
      <c r="A232" s="2"/>
      <c r="B232" s="471" t="s">
        <v>250</v>
      </c>
      <c r="C232" s="471"/>
      <c r="D232" s="471"/>
      <c r="E232" s="471"/>
      <c r="F232" s="471"/>
      <c r="G232" s="471"/>
      <c r="H232" s="471"/>
      <c r="I232" s="471"/>
      <c r="J232" s="471"/>
      <c r="K232" s="471"/>
      <c r="L232" s="471"/>
      <c r="M232" s="471"/>
      <c r="N232" s="471"/>
      <c r="O232" s="471"/>
      <c r="P232" s="471"/>
      <c r="Q232" s="471"/>
      <c r="R232" s="471"/>
      <c r="S232" s="471"/>
      <c r="T232" s="471"/>
      <c r="U232" s="471"/>
      <c r="V232" s="471"/>
      <c r="W232" s="471"/>
      <c r="X232" s="471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</row>
    <row r="233" spans="1:69" s="48" customFormat="1" ht="31.35" customHeight="1" x14ac:dyDescent="0.2">
      <c r="A233" s="2"/>
      <c r="B233" s="470" t="s">
        <v>245</v>
      </c>
      <c r="C233" s="470"/>
      <c r="D233" s="470"/>
      <c r="E233" s="470"/>
      <c r="F233" s="470"/>
      <c r="G233" s="470"/>
      <c r="H233" s="470"/>
      <c r="I233" s="470"/>
      <c r="J233" s="470"/>
      <c r="K233" s="470"/>
      <c r="L233" s="470"/>
      <c r="M233" s="470"/>
      <c r="N233" s="470"/>
      <c r="O233" s="470"/>
      <c r="P233" s="470"/>
      <c r="Q233" s="470"/>
      <c r="R233" s="470" t="s">
        <v>246</v>
      </c>
      <c r="S233" s="470"/>
      <c r="T233" s="470"/>
      <c r="U233" s="470"/>
      <c r="V233" s="470"/>
      <c r="W233" s="470"/>
      <c r="X233" s="47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</row>
    <row r="234" spans="1:69" s="48" customFormat="1" ht="30" customHeight="1" x14ac:dyDescent="0.2">
      <c r="A234" s="2"/>
      <c r="B234" s="488" t="s">
        <v>247</v>
      </c>
      <c r="C234" s="489"/>
      <c r="D234" s="489"/>
      <c r="E234" s="489"/>
      <c r="F234" s="489"/>
      <c r="G234" s="489"/>
      <c r="H234" s="489"/>
      <c r="I234" s="489"/>
      <c r="J234" s="489"/>
      <c r="K234" s="489"/>
      <c r="L234" s="489"/>
      <c r="M234" s="489"/>
      <c r="N234" s="489"/>
      <c r="O234" s="489"/>
      <c r="P234" s="489"/>
      <c r="Q234" s="490"/>
      <c r="R234" s="207">
        <v>1079</v>
      </c>
      <c r="S234" s="485">
        <v>0</v>
      </c>
      <c r="T234" s="485"/>
      <c r="U234" s="485"/>
      <c r="V234" s="485"/>
      <c r="W234" s="485"/>
      <c r="X234" s="485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</row>
    <row r="235" spans="1:69" s="48" customFormat="1" ht="29.1" customHeight="1" x14ac:dyDescent="0.2">
      <c r="A235" s="2"/>
      <c r="B235" s="488" t="s">
        <v>251</v>
      </c>
      <c r="C235" s="489"/>
      <c r="D235" s="489"/>
      <c r="E235" s="489"/>
      <c r="F235" s="489"/>
      <c r="G235" s="489"/>
      <c r="H235" s="489"/>
      <c r="I235" s="489"/>
      <c r="J235" s="489"/>
      <c r="K235" s="489"/>
      <c r="L235" s="489"/>
      <c r="M235" s="489"/>
      <c r="N235" s="489"/>
      <c r="O235" s="489"/>
      <c r="P235" s="489"/>
      <c r="Q235" s="490"/>
      <c r="R235" s="207">
        <v>1083</v>
      </c>
      <c r="S235" s="485">
        <v>0</v>
      </c>
      <c r="T235" s="485"/>
      <c r="U235" s="485"/>
      <c r="V235" s="485"/>
      <c r="W235" s="485"/>
      <c r="X235" s="485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</row>
    <row r="236" spans="1:69" s="48" customFormat="1" ht="31.35" customHeight="1" x14ac:dyDescent="0.2">
      <c r="A236" s="2"/>
      <c r="B236" s="471" t="s">
        <v>252</v>
      </c>
      <c r="C236" s="471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Q236" s="471"/>
      <c r="R236" s="471"/>
      <c r="S236" s="471"/>
      <c r="T236" s="471"/>
      <c r="U236" s="471"/>
      <c r="V236" s="471"/>
      <c r="W236" s="471"/>
      <c r="X236" s="208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</row>
    <row r="237" spans="1:69" s="48" customFormat="1" ht="31.35" customHeight="1" x14ac:dyDescent="0.2">
      <c r="A237" s="2"/>
      <c r="B237" s="470" t="s">
        <v>245</v>
      </c>
      <c r="C237" s="470"/>
      <c r="D237" s="470"/>
      <c r="E237" s="470"/>
      <c r="F237" s="470"/>
      <c r="G237" s="470"/>
      <c r="H237" s="470"/>
      <c r="I237" s="470"/>
      <c r="J237" s="470"/>
      <c r="K237" s="470"/>
      <c r="L237" s="470"/>
      <c r="M237" s="470"/>
      <c r="N237" s="470"/>
      <c r="O237" s="470"/>
      <c r="P237" s="470"/>
      <c r="Q237" s="470"/>
      <c r="R237" s="470" t="s">
        <v>246</v>
      </c>
      <c r="S237" s="470"/>
      <c r="T237" s="470"/>
      <c r="U237" s="470"/>
      <c r="V237" s="470"/>
      <c r="W237" s="470"/>
      <c r="X237" s="47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</row>
    <row r="238" spans="1:69" s="48" customFormat="1" ht="30.95" customHeight="1" x14ac:dyDescent="0.2">
      <c r="A238" s="2"/>
      <c r="B238" s="488" t="s">
        <v>253</v>
      </c>
      <c r="C238" s="489"/>
      <c r="D238" s="489"/>
      <c r="E238" s="489"/>
      <c r="F238" s="489"/>
      <c r="G238" s="489"/>
      <c r="H238" s="489"/>
      <c r="I238" s="489"/>
      <c r="J238" s="489"/>
      <c r="K238" s="489"/>
      <c r="L238" s="489"/>
      <c r="M238" s="489"/>
      <c r="N238" s="489"/>
      <c r="O238" s="489"/>
      <c r="P238" s="489"/>
      <c r="Q238" s="490"/>
      <c r="R238" s="207">
        <v>1087</v>
      </c>
      <c r="S238" s="485">
        <v>0</v>
      </c>
      <c r="T238" s="485"/>
      <c r="U238" s="485"/>
      <c r="V238" s="485"/>
      <c r="W238" s="485"/>
      <c r="X238" s="485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</row>
    <row r="239" spans="1:69" s="48" customFormat="1" ht="29.45" customHeight="1" x14ac:dyDescent="0.2">
      <c r="A239" s="2"/>
      <c r="B239" s="488" t="s">
        <v>251</v>
      </c>
      <c r="C239" s="489"/>
      <c r="D239" s="489"/>
      <c r="E239" s="489"/>
      <c r="F239" s="489"/>
      <c r="G239" s="489"/>
      <c r="H239" s="489"/>
      <c r="I239" s="489"/>
      <c r="J239" s="489"/>
      <c r="K239" s="489"/>
      <c r="L239" s="489"/>
      <c r="M239" s="489"/>
      <c r="N239" s="489"/>
      <c r="O239" s="489"/>
      <c r="P239" s="489"/>
      <c r="Q239" s="490"/>
      <c r="R239" s="207">
        <v>1131</v>
      </c>
      <c r="S239" s="485">
        <v>0</v>
      </c>
      <c r="T239" s="485"/>
      <c r="U239" s="485"/>
      <c r="V239" s="485"/>
      <c r="W239" s="485"/>
      <c r="X239" s="485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</row>
    <row r="240" spans="1:69" s="48" customFormat="1" ht="28.5" customHeight="1" x14ac:dyDescent="0.2">
      <c r="A240" s="2"/>
      <c r="B240" s="472" t="s">
        <v>249</v>
      </c>
      <c r="C240" s="473"/>
      <c r="D240" s="473"/>
      <c r="E240" s="473"/>
      <c r="F240" s="473"/>
      <c r="G240" s="473"/>
      <c r="H240" s="473"/>
      <c r="I240" s="473"/>
      <c r="J240" s="473"/>
      <c r="K240" s="473"/>
      <c r="L240" s="473"/>
      <c r="M240" s="473"/>
      <c r="N240" s="473"/>
      <c r="O240" s="473"/>
      <c r="P240" s="473"/>
      <c r="Q240" s="474"/>
      <c r="R240" s="718"/>
      <c r="S240" s="718"/>
      <c r="T240" s="718"/>
      <c r="U240" s="718"/>
      <c r="V240" s="718"/>
      <c r="W240" s="718"/>
      <c r="X240" s="718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</row>
    <row r="241" spans="1:69" s="48" customFormat="1" ht="30.95" customHeight="1" x14ac:dyDescent="0.2">
      <c r="A241" s="2"/>
      <c r="B241" s="717" t="s">
        <v>254</v>
      </c>
      <c r="C241" s="717"/>
      <c r="D241" s="717"/>
      <c r="E241" s="717"/>
      <c r="F241" s="717"/>
      <c r="G241" s="717"/>
      <c r="H241" s="717"/>
      <c r="I241" s="717"/>
      <c r="J241" s="717"/>
      <c r="K241" s="717"/>
      <c r="L241" s="717"/>
      <c r="M241" s="717"/>
      <c r="N241" s="717"/>
      <c r="O241" s="717"/>
      <c r="P241" s="717"/>
      <c r="Q241" s="717"/>
      <c r="R241" s="717"/>
      <c r="S241" s="717"/>
      <c r="T241" s="717"/>
      <c r="U241" s="717"/>
      <c r="V241" s="717"/>
      <c r="W241" s="717"/>
      <c r="X241" s="717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</row>
    <row r="242" spans="1:69" s="48" customFormat="1" ht="21.95" customHeight="1" x14ac:dyDescent="0.2">
      <c r="A242" s="2"/>
      <c r="B242" s="486" t="s">
        <v>255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 t="s">
        <v>256</v>
      </c>
      <c r="S242" s="486"/>
      <c r="T242" s="486"/>
      <c r="U242" s="486"/>
      <c r="V242" s="486"/>
      <c r="W242" s="486"/>
      <c r="X242" s="486"/>
      <c r="AK242" s="50"/>
    </row>
    <row r="243" spans="1:69" s="48" customFormat="1" ht="21.95" customHeight="1" x14ac:dyDescent="0.2">
      <c r="A243" s="2"/>
      <c r="B243" s="488" t="s">
        <v>257</v>
      </c>
      <c r="C243" s="489"/>
      <c r="D243" s="489"/>
      <c r="E243" s="489"/>
      <c r="F243" s="489"/>
      <c r="G243" s="489"/>
      <c r="H243" s="489"/>
      <c r="I243" s="489"/>
      <c r="J243" s="489"/>
      <c r="K243" s="489"/>
      <c r="L243" s="489"/>
      <c r="M243" s="489"/>
      <c r="N243" s="489"/>
      <c r="O243" s="489"/>
      <c r="P243" s="489"/>
      <c r="Q243" s="490"/>
      <c r="R243" s="209">
        <v>1809</v>
      </c>
      <c r="S243" s="485">
        <v>0</v>
      </c>
      <c r="T243" s="485"/>
      <c r="U243" s="485"/>
      <c r="V243" s="485"/>
      <c r="W243" s="485"/>
      <c r="X243" s="485"/>
      <c r="AK243" s="50"/>
    </row>
    <row r="244" spans="1:69" s="48" customFormat="1" ht="21.95" customHeight="1" x14ac:dyDescent="0.2">
      <c r="A244" s="2"/>
      <c r="B244" s="488" t="s">
        <v>258</v>
      </c>
      <c r="C244" s="489"/>
      <c r="D244" s="489"/>
      <c r="E244" s="489"/>
      <c r="F244" s="489"/>
      <c r="G244" s="489"/>
      <c r="H244" s="489"/>
      <c r="I244" s="489"/>
      <c r="J244" s="489"/>
      <c r="K244" s="489"/>
      <c r="L244" s="489"/>
      <c r="M244" s="489"/>
      <c r="N244" s="489"/>
      <c r="O244" s="489"/>
      <c r="P244" s="489"/>
      <c r="Q244" s="490"/>
      <c r="R244" s="209">
        <v>1813</v>
      </c>
      <c r="S244" s="485">
        <v>0</v>
      </c>
      <c r="T244" s="485"/>
      <c r="U244" s="485"/>
      <c r="V244" s="485"/>
      <c r="W244" s="485"/>
      <c r="X244" s="485"/>
      <c r="AK244" s="50"/>
    </row>
    <row r="245" spans="1:69" s="48" customFormat="1" ht="21.95" customHeight="1" x14ac:dyDescent="0.2">
      <c r="A245" s="2"/>
      <c r="B245" s="487" t="s">
        <v>259</v>
      </c>
      <c r="C245" s="487"/>
      <c r="D245" s="487"/>
      <c r="E245" s="487"/>
      <c r="F245" s="487"/>
      <c r="G245" s="487"/>
      <c r="H245" s="487"/>
      <c r="I245" s="487"/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7"/>
      <c r="U245" s="487"/>
      <c r="V245" s="487"/>
      <c r="W245" s="487"/>
      <c r="X245" s="487"/>
      <c r="AK245" s="50"/>
    </row>
    <row r="246" spans="1:69" s="48" customFormat="1" ht="21.95" customHeight="1" x14ac:dyDescent="0.2">
      <c r="A246" s="2"/>
      <c r="B246" s="488" t="s">
        <v>260</v>
      </c>
      <c r="C246" s="489"/>
      <c r="D246" s="489"/>
      <c r="E246" s="489"/>
      <c r="F246" s="489"/>
      <c r="G246" s="489"/>
      <c r="H246" s="489"/>
      <c r="I246" s="489"/>
      <c r="J246" s="489"/>
      <c r="K246" s="489"/>
      <c r="L246" s="489"/>
      <c r="M246" s="489"/>
      <c r="N246" s="489"/>
      <c r="O246" s="489"/>
      <c r="P246" s="489"/>
      <c r="Q246" s="490"/>
      <c r="R246" s="209">
        <v>1814</v>
      </c>
      <c r="S246" s="485">
        <v>0</v>
      </c>
      <c r="T246" s="485"/>
      <c r="U246" s="485"/>
      <c r="V246" s="485"/>
      <c r="W246" s="485"/>
      <c r="X246" s="485"/>
      <c r="AK246" s="50"/>
    </row>
    <row r="247" spans="1:69" s="48" customFormat="1" ht="21.95" customHeight="1" x14ac:dyDescent="0.2">
      <c r="A247" s="2"/>
      <c r="B247" s="488" t="s">
        <v>261</v>
      </c>
      <c r="C247" s="489"/>
      <c r="D247" s="489"/>
      <c r="E247" s="489"/>
      <c r="F247" s="489"/>
      <c r="G247" s="489"/>
      <c r="H247" s="489"/>
      <c r="I247" s="489"/>
      <c r="J247" s="489"/>
      <c r="K247" s="489"/>
      <c r="L247" s="489"/>
      <c r="M247" s="489"/>
      <c r="N247" s="489"/>
      <c r="O247" s="489"/>
      <c r="P247" s="489"/>
      <c r="Q247" s="490"/>
      <c r="R247" s="209">
        <v>1815</v>
      </c>
      <c r="S247" s="485">
        <v>0</v>
      </c>
      <c r="T247" s="485"/>
      <c r="U247" s="485"/>
      <c r="V247" s="485"/>
      <c r="W247" s="485"/>
      <c r="X247" s="485"/>
      <c r="AK247" s="50"/>
    </row>
    <row r="248" spans="1:69" s="48" customFormat="1" ht="21.95" customHeight="1" x14ac:dyDescent="0.2">
      <c r="A248" s="2"/>
      <c r="B248" s="488" t="s">
        <v>262</v>
      </c>
      <c r="C248" s="489"/>
      <c r="D248" s="489"/>
      <c r="E248" s="489"/>
      <c r="F248" s="489"/>
      <c r="G248" s="489"/>
      <c r="H248" s="489"/>
      <c r="I248" s="489"/>
      <c r="J248" s="489"/>
      <c r="K248" s="489"/>
      <c r="L248" s="489"/>
      <c r="M248" s="489"/>
      <c r="N248" s="489"/>
      <c r="O248" s="489"/>
      <c r="P248" s="489"/>
      <c r="Q248" s="490"/>
      <c r="R248" s="209">
        <v>1816</v>
      </c>
      <c r="S248" s="485">
        <v>0</v>
      </c>
      <c r="T248" s="485"/>
      <c r="U248" s="485"/>
      <c r="V248" s="485"/>
      <c r="W248" s="485"/>
      <c r="X248" s="485"/>
      <c r="AK248" s="50"/>
    </row>
    <row r="249" spans="1:69" s="48" customFormat="1" x14ac:dyDescent="0.2">
      <c r="A249" s="2"/>
      <c r="AK249" s="50"/>
    </row>
    <row r="250" spans="1:69" s="48" customFormat="1" x14ac:dyDescent="0.2">
      <c r="A250" s="2"/>
      <c r="B250" s="456" t="s">
        <v>263</v>
      </c>
      <c r="C250" s="456"/>
      <c r="D250" s="456"/>
      <c r="E250" s="456"/>
      <c r="F250" s="456"/>
      <c r="G250" s="456"/>
      <c r="H250" s="456"/>
      <c r="I250" s="456"/>
      <c r="AK250" s="50"/>
    </row>
    <row r="251" spans="1:69" s="48" customFormat="1" ht="14.45" customHeight="1" x14ac:dyDescent="0.2">
      <c r="A251" s="2"/>
      <c r="B251" s="480" t="s">
        <v>264</v>
      </c>
      <c r="C251" s="481"/>
      <c r="D251" s="481"/>
      <c r="E251" s="481"/>
      <c r="F251" s="481"/>
      <c r="G251" s="481"/>
      <c r="H251" s="481"/>
      <c r="I251" s="481"/>
      <c r="J251" s="481"/>
      <c r="K251" s="481"/>
      <c r="L251" s="481"/>
      <c r="M251" s="481"/>
      <c r="N251" s="481"/>
      <c r="O251" s="481"/>
      <c r="P251" s="481"/>
      <c r="Q251" s="481"/>
      <c r="R251" s="481"/>
      <c r="S251" s="481"/>
      <c r="T251" s="481"/>
      <c r="U251" s="481"/>
      <c r="V251" s="481"/>
      <c r="W251" s="481"/>
      <c r="X251" s="481"/>
      <c r="AK251" s="50"/>
    </row>
    <row r="252" spans="1:69" s="48" customFormat="1" ht="16.5" customHeight="1" x14ac:dyDescent="0.2">
      <c r="A252" s="2"/>
      <c r="B252" s="482"/>
      <c r="C252" s="483"/>
      <c r="D252" s="483"/>
      <c r="E252" s="483"/>
      <c r="F252" s="483"/>
      <c r="G252" s="483"/>
      <c r="H252" s="483"/>
      <c r="I252" s="483"/>
      <c r="J252" s="483"/>
      <c r="K252" s="483"/>
      <c r="L252" s="483"/>
      <c r="M252" s="483"/>
      <c r="N252" s="483"/>
      <c r="O252" s="483"/>
      <c r="P252" s="483"/>
      <c r="Q252" s="483"/>
      <c r="R252" s="483"/>
      <c r="S252" s="483"/>
      <c r="T252" s="483"/>
      <c r="U252" s="483"/>
      <c r="V252" s="483"/>
      <c r="W252" s="483"/>
      <c r="X252" s="483"/>
      <c r="AK252" s="50"/>
    </row>
    <row r="253" spans="1:69" s="48" customFormat="1" ht="14.45" customHeight="1" x14ac:dyDescent="0.2">
      <c r="A253" s="2"/>
      <c r="B253" s="459" t="s">
        <v>265</v>
      </c>
      <c r="C253" s="460"/>
      <c r="D253" s="460"/>
      <c r="E253" s="460"/>
      <c r="F253" s="460"/>
      <c r="G253" s="460"/>
      <c r="H253" s="460"/>
      <c r="I253" s="460"/>
      <c r="J253" s="460"/>
      <c r="K253" s="460"/>
      <c r="L253" s="460"/>
      <c r="M253" s="460"/>
      <c r="N253" s="460"/>
      <c r="O253" s="460"/>
      <c r="P253" s="460"/>
      <c r="Q253" s="461"/>
      <c r="R253" s="84">
        <v>1651</v>
      </c>
      <c r="S253" s="484">
        <v>0</v>
      </c>
      <c r="T253" s="484"/>
      <c r="U253" s="484"/>
      <c r="V253" s="484"/>
      <c r="W253" s="484"/>
      <c r="X253" s="78" t="s">
        <v>10</v>
      </c>
      <c r="AK253" s="50"/>
    </row>
    <row r="254" spans="1:69" s="48" customFormat="1" ht="14.45" customHeight="1" x14ac:dyDescent="0.2">
      <c r="A254" s="2"/>
      <c r="B254" s="459" t="s">
        <v>266</v>
      </c>
      <c r="C254" s="460"/>
      <c r="D254" s="460"/>
      <c r="E254" s="460"/>
      <c r="F254" s="460"/>
      <c r="G254" s="460"/>
      <c r="H254" s="460"/>
      <c r="I254" s="460"/>
      <c r="J254" s="460"/>
      <c r="K254" s="460"/>
      <c r="L254" s="460"/>
      <c r="M254" s="460"/>
      <c r="N254" s="460"/>
      <c r="O254" s="460"/>
      <c r="P254" s="460"/>
      <c r="Q254" s="461"/>
      <c r="R254" s="84">
        <v>1652</v>
      </c>
      <c r="S254" s="477">
        <v>0</v>
      </c>
      <c r="T254" s="477"/>
      <c r="U254" s="477"/>
      <c r="V254" s="477"/>
      <c r="W254" s="477"/>
      <c r="X254" s="78" t="s">
        <v>10</v>
      </c>
      <c r="AK254" s="50"/>
    </row>
    <row r="255" spans="1:69" s="48" customFormat="1" ht="14.45" customHeight="1" x14ac:dyDescent="0.2">
      <c r="A255" s="2"/>
      <c r="B255" s="459" t="s">
        <v>267</v>
      </c>
      <c r="C255" s="460"/>
      <c r="D255" s="460"/>
      <c r="E255" s="460"/>
      <c r="F255" s="460"/>
      <c r="G255" s="460"/>
      <c r="H255" s="460"/>
      <c r="I255" s="460"/>
      <c r="J255" s="460"/>
      <c r="K255" s="460"/>
      <c r="L255" s="460"/>
      <c r="M255" s="460"/>
      <c r="N255" s="460"/>
      <c r="O255" s="460"/>
      <c r="P255" s="460"/>
      <c r="Q255" s="461"/>
      <c r="R255" s="84">
        <v>1653</v>
      </c>
      <c r="S255" s="478">
        <v>0</v>
      </c>
      <c r="T255" s="478"/>
      <c r="U255" s="478"/>
      <c r="V255" s="478"/>
      <c r="W255" s="478"/>
      <c r="X255" s="73" t="s">
        <v>41</v>
      </c>
      <c r="AK255" s="50"/>
    </row>
    <row r="256" spans="1:69" s="48" customFormat="1" ht="14.45" customHeight="1" x14ac:dyDescent="0.2">
      <c r="A256" s="2"/>
      <c r="B256" s="459" t="s">
        <v>268</v>
      </c>
      <c r="C256" s="460"/>
      <c r="D256" s="460"/>
      <c r="E256" s="460"/>
      <c r="F256" s="460"/>
      <c r="G256" s="460"/>
      <c r="H256" s="460"/>
      <c r="I256" s="460"/>
      <c r="J256" s="460"/>
      <c r="K256" s="460"/>
      <c r="L256" s="460"/>
      <c r="M256" s="460"/>
      <c r="N256" s="460"/>
      <c r="O256" s="460"/>
      <c r="P256" s="460"/>
      <c r="Q256" s="461"/>
      <c r="R256" s="84">
        <v>1654</v>
      </c>
      <c r="S256" s="479">
        <f>+S253+S254-S255</f>
        <v>0</v>
      </c>
      <c r="T256" s="479"/>
      <c r="U256" s="479"/>
      <c r="V256" s="479"/>
      <c r="W256" s="479"/>
      <c r="X256" s="72" t="s">
        <v>46</v>
      </c>
      <c r="AK256" s="50"/>
    </row>
    <row r="257" spans="1:37" s="48" customFormat="1" ht="14.45" customHeight="1" x14ac:dyDescent="0.2">
      <c r="A257" s="2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5"/>
      <c r="S257" s="86"/>
      <c r="T257" s="86"/>
      <c r="U257" s="86"/>
      <c r="V257" s="86"/>
      <c r="W257" s="86"/>
      <c r="X257" s="83"/>
      <c r="AK257" s="50"/>
    </row>
    <row r="258" spans="1:37" s="48" customFormat="1" x14ac:dyDescent="0.2">
      <c r="A258" s="2"/>
      <c r="AK258" s="50"/>
    </row>
    <row r="259" spans="1:37" s="48" customFormat="1" ht="14.1" customHeight="1" x14ac:dyDescent="0.2">
      <c r="A259" s="2"/>
      <c r="B259" s="480" t="s">
        <v>269</v>
      </c>
      <c r="C259" s="481"/>
      <c r="D259" s="481"/>
      <c r="E259" s="481"/>
      <c r="F259" s="481"/>
      <c r="G259" s="481"/>
      <c r="H259" s="481"/>
      <c r="I259" s="481"/>
      <c r="J259" s="481"/>
      <c r="K259" s="481"/>
      <c r="L259" s="481"/>
      <c r="M259" s="481"/>
      <c r="N259" s="481"/>
      <c r="O259" s="481"/>
      <c r="P259" s="481"/>
      <c r="Q259" s="481"/>
      <c r="R259" s="481"/>
      <c r="S259" s="481"/>
      <c r="T259" s="481"/>
      <c r="U259" s="481"/>
      <c r="V259" s="481"/>
      <c r="W259" s="481"/>
      <c r="X259" s="481"/>
      <c r="AK259" s="50"/>
    </row>
    <row r="260" spans="1:37" s="48" customFormat="1" x14ac:dyDescent="0.2">
      <c r="A260" s="2"/>
      <c r="B260" s="482"/>
      <c r="C260" s="483"/>
      <c r="D260" s="483"/>
      <c r="E260" s="483"/>
      <c r="F260" s="483"/>
      <c r="G260" s="483"/>
      <c r="H260" s="483"/>
      <c r="I260" s="483"/>
      <c r="J260" s="483"/>
      <c r="K260" s="483"/>
      <c r="L260" s="483"/>
      <c r="M260" s="483"/>
      <c r="N260" s="483"/>
      <c r="O260" s="483"/>
      <c r="P260" s="483"/>
      <c r="Q260" s="483"/>
      <c r="R260" s="483"/>
      <c r="S260" s="483"/>
      <c r="T260" s="483"/>
      <c r="U260" s="483"/>
      <c r="V260" s="483"/>
      <c r="W260" s="483"/>
      <c r="X260" s="483"/>
      <c r="AK260" s="50"/>
    </row>
    <row r="261" spans="1:37" s="48" customFormat="1" ht="15" x14ac:dyDescent="0.2">
      <c r="A261" s="2"/>
      <c r="B261" s="495" t="s">
        <v>270</v>
      </c>
      <c r="C261" s="496"/>
      <c r="D261" s="496"/>
      <c r="E261" s="496"/>
      <c r="F261" s="496"/>
      <c r="G261" s="496"/>
      <c r="H261" s="496"/>
      <c r="I261" s="496"/>
      <c r="J261" s="496"/>
      <c r="K261" s="496"/>
      <c r="L261" s="496"/>
      <c r="M261" s="496"/>
      <c r="N261" s="496"/>
      <c r="O261" s="496"/>
      <c r="P261" s="496"/>
      <c r="Q261" s="496"/>
      <c r="R261" s="496"/>
      <c r="S261" s="496"/>
      <c r="T261" s="496"/>
      <c r="U261" s="496"/>
      <c r="V261" s="496"/>
      <c r="W261" s="496"/>
      <c r="X261" s="497"/>
      <c r="AK261" s="50"/>
    </row>
    <row r="262" spans="1:37" s="48" customFormat="1" ht="14.25" customHeight="1" x14ac:dyDescent="0.2">
      <c r="A262" s="2"/>
      <c r="B262" s="87" t="s">
        <v>271</v>
      </c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9"/>
      <c r="R262" s="90">
        <v>783</v>
      </c>
      <c r="S262" s="494"/>
      <c r="T262" s="494"/>
      <c r="U262" s="494"/>
      <c r="V262" s="494"/>
      <c r="W262" s="494"/>
      <c r="X262" s="91"/>
      <c r="AK262" s="50"/>
    </row>
    <row r="263" spans="1:37" s="48" customFormat="1" ht="14.25" customHeight="1" x14ac:dyDescent="0.2">
      <c r="A263" s="2"/>
      <c r="B263" s="87" t="s">
        <v>272</v>
      </c>
      <c r="C263" s="92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9"/>
      <c r="R263" s="90">
        <v>976</v>
      </c>
      <c r="S263" s="494"/>
      <c r="T263" s="494"/>
      <c r="U263" s="494"/>
      <c r="V263" s="494"/>
      <c r="W263" s="494"/>
      <c r="X263" s="91"/>
      <c r="AK263" s="50"/>
    </row>
    <row r="264" spans="1:37" s="48" customFormat="1" ht="14.25" customHeight="1" x14ac:dyDescent="0.2">
      <c r="A264" s="2"/>
      <c r="B264" s="87" t="s">
        <v>273</v>
      </c>
      <c r="C264" s="92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9"/>
      <c r="R264" s="90">
        <v>978</v>
      </c>
      <c r="S264" s="494"/>
      <c r="T264" s="494"/>
      <c r="U264" s="494"/>
      <c r="V264" s="494"/>
      <c r="W264" s="494"/>
      <c r="X264" s="91"/>
      <c r="AK264" s="50"/>
    </row>
    <row r="265" spans="1:37" s="48" customFormat="1" ht="14.25" customHeight="1" x14ac:dyDescent="0.2">
      <c r="A265" s="2"/>
      <c r="B265" s="87" t="s">
        <v>274</v>
      </c>
      <c r="C265" s="92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9"/>
      <c r="R265" s="90">
        <v>1020</v>
      </c>
      <c r="S265" s="494"/>
      <c r="T265" s="494"/>
      <c r="U265" s="494"/>
      <c r="V265" s="494"/>
      <c r="W265" s="494"/>
      <c r="X265" s="91"/>
      <c r="AK265" s="50"/>
    </row>
    <row r="266" spans="1:37" s="48" customFormat="1" ht="14.25" customHeight="1" x14ac:dyDescent="0.2">
      <c r="A266" s="2"/>
      <c r="B266" s="87" t="s">
        <v>275</v>
      </c>
      <c r="C266" s="92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9"/>
      <c r="R266" s="90">
        <v>1019</v>
      </c>
      <c r="S266" s="494"/>
      <c r="T266" s="494"/>
      <c r="U266" s="494"/>
      <c r="V266" s="494"/>
      <c r="W266" s="494"/>
      <c r="X266" s="91"/>
      <c r="AK266" s="50"/>
    </row>
    <row r="267" spans="1:37" s="48" customFormat="1" ht="14.25" customHeight="1" x14ac:dyDescent="0.2">
      <c r="A267" s="2"/>
      <c r="B267" s="87" t="s">
        <v>276</v>
      </c>
      <c r="C267" s="92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9"/>
      <c r="R267" s="90">
        <v>974</v>
      </c>
      <c r="S267" s="494"/>
      <c r="T267" s="494"/>
      <c r="U267" s="494"/>
      <c r="V267" s="494"/>
      <c r="W267" s="494"/>
      <c r="X267" s="91"/>
      <c r="AK267" s="50"/>
    </row>
    <row r="268" spans="1:37" s="48" customFormat="1" ht="15" x14ac:dyDescent="0.2">
      <c r="A268" s="2"/>
      <c r="B268" s="495" t="s">
        <v>277</v>
      </c>
      <c r="C268" s="496"/>
      <c r="D268" s="496"/>
      <c r="E268" s="496"/>
      <c r="F268" s="496"/>
      <c r="G268" s="496"/>
      <c r="H268" s="496"/>
      <c r="I268" s="496"/>
      <c r="J268" s="496"/>
      <c r="K268" s="496"/>
      <c r="L268" s="496"/>
      <c r="M268" s="496"/>
      <c r="N268" s="496"/>
      <c r="O268" s="496"/>
      <c r="P268" s="496"/>
      <c r="Q268" s="496"/>
      <c r="R268" s="496"/>
      <c r="S268" s="496"/>
      <c r="T268" s="496"/>
      <c r="U268" s="496"/>
      <c r="V268" s="496"/>
      <c r="W268" s="496"/>
      <c r="X268" s="497"/>
      <c r="AK268" s="50"/>
    </row>
    <row r="269" spans="1:37" s="48" customFormat="1" ht="27" customHeight="1" x14ac:dyDescent="0.2">
      <c r="A269" s="2"/>
      <c r="B269" s="93" t="s">
        <v>278</v>
      </c>
      <c r="D269" s="94"/>
      <c r="E269" s="94"/>
      <c r="F269" s="94"/>
      <c r="H269" s="90">
        <v>122</v>
      </c>
      <c r="I269" s="491"/>
      <c r="J269" s="492"/>
      <c r="K269" s="492"/>
      <c r="L269" s="493"/>
      <c r="M269" s="459" t="s">
        <v>279</v>
      </c>
      <c r="N269" s="460"/>
      <c r="O269" s="460"/>
      <c r="P269" s="460"/>
      <c r="Q269" s="461"/>
      <c r="R269" s="90">
        <v>648</v>
      </c>
      <c r="S269" s="494"/>
      <c r="T269" s="494"/>
      <c r="U269" s="494"/>
      <c r="V269" s="494"/>
      <c r="W269" s="494"/>
      <c r="X269" s="91"/>
      <c r="AK269" s="50"/>
    </row>
    <row r="270" spans="1:37" s="48" customFormat="1" ht="19.5" customHeight="1" x14ac:dyDescent="0.2">
      <c r="A270" s="2"/>
      <c r="B270" s="87" t="s">
        <v>280</v>
      </c>
      <c r="C270" s="92"/>
      <c r="D270" s="88"/>
      <c r="E270" s="88"/>
      <c r="F270" s="88"/>
      <c r="G270" s="95"/>
      <c r="H270" s="90">
        <v>123</v>
      </c>
      <c r="I270" s="491"/>
      <c r="J270" s="492"/>
      <c r="K270" s="492"/>
      <c r="L270" s="493"/>
      <c r="M270" s="87" t="s">
        <v>281</v>
      </c>
      <c r="N270" s="88"/>
      <c r="O270" s="88"/>
      <c r="P270" s="88"/>
      <c r="Q270" s="89"/>
      <c r="R270" s="90">
        <v>647</v>
      </c>
      <c r="S270" s="494"/>
      <c r="T270" s="494"/>
      <c r="U270" s="494"/>
      <c r="V270" s="494"/>
      <c r="W270" s="494"/>
      <c r="X270" s="91"/>
      <c r="AK270" s="50"/>
    </row>
    <row r="271" spans="1:37" s="48" customFormat="1" ht="53.1" customHeight="1" x14ac:dyDescent="0.2">
      <c r="A271" s="2"/>
      <c r="B271" s="459" t="s">
        <v>282</v>
      </c>
      <c r="C271" s="460"/>
      <c r="D271" s="460"/>
      <c r="E271" s="460"/>
      <c r="F271" s="460"/>
      <c r="G271" s="461"/>
      <c r="H271" s="90">
        <v>101</v>
      </c>
      <c r="I271" s="491"/>
      <c r="J271" s="492"/>
      <c r="K271" s="492"/>
      <c r="L271" s="493"/>
      <c r="M271" s="459" t="s">
        <v>283</v>
      </c>
      <c r="N271" s="460"/>
      <c r="O271" s="460"/>
      <c r="P271" s="460"/>
      <c r="Q271" s="460"/>
      <c r="R271" s="90">
        <v>1003</v>
      </c>
      <c r="S271" s="494"/>
      <c r="T271" s="494"/>
      <c r="U271" s="494"/>
      <c r="V271" s="494"/>
      <c r="W271" s="494"/>
      <c r="X271" s="91"/>
      <c r="AK271" s="50"/>
    </row>
    <row r="272" spans="1:37" s="48" customFormat="1" ht="40.35" customHeight="1" x14ac:dyDescent="0.2">
      <c r="A272" s="2"/>
      <c r="B272" s="87" t="s">
        <v>284</v>
      </c>
      <c r="C272" s="92"/>
      <c r="D272" s="88"/>
      <c r="E272" s="88"/>
      <c r="F272" s="88"/>
      <c r="G272" s="95"/>
      <c r="H272" s="90">
        <v>102</v>
      </c>
      <c r="I272" s="491"/>
      <c r="J272" s="492"/>
      <c r="K272" s="492"/>
      <c r="L272" s="493"/>
      <c r="M272" s="459" t="s">
        <v>285</v>
      </c>
      <c r="N272" s="460"/>
      <c r="O272" s="460"/>
      <c r="P272" s="460"/>
      <c r="Q272" s="460"/>
      <c r="R272" s="90">
        <v>1004</v>
      </c>
      <c r="S272" s="494"/>
      <c r="T272" s="494"/>
      <c r="U272" s="494"/>
      <c r="V272" s="494"/>
      <c r="W272" s="494"/>
      <c r="X272" s="91"/>
      <c r="AK272" s="50"/>
    </row>
    <row r="273" spans="1:37" s="48" customFormat="1" ht="34.35" customHeight="1" x14ac:dyDescent="0.2">
      <c r="A273" s="2"/>
      <c r="B273" s="459" t="s">
        <v>286</v>
      </c>
      <c r="C273" s="460"/>
      <c r="D273" s="460"/>
      <c r="E273" s="460"/>
      <c r="F273" s="460"/>
      <c r="G273" s="461"/>
      <c r="H273" s="90">
        <v>784</v>
      </c>
      <c r="I273" s="491"/>
      <c r="J273" s="492"/>
      <c r="K273" s="492"/>
      <c r="L273" s="493"/>
      <c r="M273" s="459" t="s">
        <v>287</v>
      </c>
      <c r="N273" s="460"/>
      <c r="O273" s="460"/>
      <c r="P273" s="460"/>
      <c r="Q273" s="460"/>
      <c r="R273" s="90">
        <v>843</v>
      </c>
      <c r="S273" s="494"/>
      <c r="T273" s="494"/>
      <c r="U273" s="494"/>
      <c r="V273" s="494"/>
      <c r="W273" s="494"/>
      <c r="X273" s="91"/>
      <c r="AK273" s="50"/>
    </row>
    <row r="274" spans="1:37" s="48" customFormat="1" ht="16.350000000000001" customHeight="1" x14ac:dyDescent="0.2">
      <c r="A274" s="2"/>
      <c r="B274" s="96" t="s">
        <v>288</v>
      </c>
      <c r="C274" s="97"/>
      <c r="D274" s="98"/>
      <c r="E274" s="98"/>
      <c r="F274" s="98"/>
      <c r="H274" s="90">
        <v>129</v>
      </c>
      <c r="I274" s="491"/>
      <c r="J274" s="492"/>
      <c r="K274" s="492"/>
      <c r="L274" s="493"/>
      <c r="M274" s="88"/>
      <c r="N274" s="88"/>
      <c r="O274" s="88"/>
      <c r="P274" s="88"/>
      <c r="Q274" s="89"/>
      <c r="S274" s="494"/>
      <c r="T274" s="494"/>
      <c r="U274" s="494"/>
      <c r="V274" s="494"/>
      <c r="W274" s="494"/>
      <c r="X274" s="91"/>
      <c r="AK274" s="50"/>
    </row>
    <row r="275" spans="1:37" s="48" customFormat="1" ht="15" x14ac:dyDescent="0.2">
      <c r="A275" s="2"/>
      <c r="B275" s="495" t="s">
        <v>289</v>
      </c>
      <c r="C275" s="496"/>
      <c r="D275" s="496"/>
      <c r="E275" s="496"/>
      <c r="F275" s="496"/>
      <c r="G275" s="496"/>
      <c r="H275" s="496"/>
      <c r="I275" s="496"/>
      <c r="J275" s="496"/>
      <c r="K275" s="496"/>
      <c r="L275" s="496"/>
      <c r="M275" s="496"/>
      <c r="N275" s="496"/>
      <c r="O275" s="496"/>
      <c r="P275" s="496"/>
      <c r="Q275" s="496"/>
      <c r="R275" s="496"/>
      <c r="S275" s="496"/>
      <c r="T275" s="496"/>
      <c r="U275" s="496"/>
      <c r="V275" s="496"/>
      <c r="W275" s="496"/>
      <c r="X275" s="497"/>
      <c r="AK275" s="50"/>
    </row>
    <row r="276" spans="1:37" s="48" customFormat="1" ht="14.25" customHeight="1" x14ac:dyDescent="0.2">
      <c r="A276" s="2"/>
      <c r="B276" s="87" t="s">
        <v>290</v>
      </c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95"/>
      <c r="R276" s="90">
        <v>1005</v>
      </c>
      <c r="S276" s="494"/>
      <c r="T276" s="494"/>
      <c r="U276" s="494"/>
      <c r="V276" s="494"/>
      <c r="W276" s="494"/>
      <c r="X276" s="99"/>
      <c r="Y276" s="100"/>
      <c r="AK276" s="50"/>
    </row>
    <row r="277" spans="1:37" s="48" customFormat="1" ht="14.25" customHeight="1" x14ac:dyDescent="0.2">
      <c r="A277" s="2"/>
      <c r="B277" s="87" t="s">
        <v>291</v>
      </c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95"/>
      <c r="R277" s="90">
        <v>975</v>
      </c>
      <c r="S277" s="494"/>
      <c r="T277" s="494"/>
      <c r="U277" s="494"/>
      <c r="V277" s="494"/>
      <c r="W277" s="494"/>
      <c r="X277" s="99"/>
      <c r="Y277" s="100"/>
      <c r="AK277" s="50"/>
    </row>
    <row r="278" spans="1:37" s="48" customFormat="1" ht="14.25" customHeight="1" x14ac:dyDescent="0.2">
      <c r="A278" s="2"/>
      <c r="B278" s="87" t="s">
        <v>292</v>
      </c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95"/>
      <c r="R278" s="90">
        <v>1021</v>
      </c>
      <c r="S278" s="494"/>
      <c r="T278" s="494"/>
      <c r="U278" s="494"/>
      <c r="V278" s="494"/>
      <c r="W278" s="494"/>
      <c r="X278" s="99"/>
      <c r="Y278" s="100"/>
      <c r="AK278" s="50"/>
    </row>
    <row r="279" spans="1:37" s="48" customFormat="1" ht="14.25" customHeight="1" x14ac:dyDescent="0.2">
      <c r="A279" s="2"/>
      <c r="B279" s="87" t="s">
        <v>293</v>
      </c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95"/>
      <c r="R279" s="90">
        <v>1191</v>
      </c>
      <c r="S279" s="501">
        <v>0</v>
      </c>
      <c r="T279" s="501"/>
      <c r="U279" s="501"/>
      <c r="V279" s="501"/>
      <c r="W279" s="501"/>
      <c r="X279" s="91"/>
      <c r="Y279" s="100"/>
      <c r="AK279" s="50"/>
    </row>
    <row r="280" spans="1:37" s="48" customFormat="1" ht="14.25" customHeight="1" x14ac:dyDescent="0.2">
      <c r="A280" s="2"/>
      <c r="B280" s="87" t="s">
        <v>294</v>
      </c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95"/>
      <c r="R280" s="90">
        <v>1192</v>
      </c>
      <c r="S280" s="501">
        <v>0</v>
      </c>
      <c r="T280" s="501"/>
      <c r="U280" s="501"/>
      <c r="V280" s="501"/>
      <c r="W280" s="501"/>
      <c r="X280" s="91"/>
      <c r="Y280" s="100"/>
      <c r="AK280" s="50"/>
    </row>
    <row r="281" spans="1:37" s="48" customFormat="1" ht="20.100000000000001" customHeight="1" x14ac:dyDescent="0.2">
      <c r="A281" s="2"/>
      <c r="B281" s="87" t="s">
        <v>295</v>
      </c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95"/>
      <c r="R281" s="90">
        <v>1193</v>
      </c>
      <c r="S281" s="494"/>
      <c r="T281" s="494"/>
      <c r="U281" s="494"/>
      <c r="V281" s="494"/>
      <c r="W281" s="494"/>
      <c r="X281" s="91"/>
      <c r="Y281" s="100"/>
      <c r="AK281" s="50"/>
    </row>
    <row r="282" spans="1:37" s="48" customFormat="1" ht="33" customHeight="1" x14ac:dyDescent="0.2">
      <c r="A282" s="2"/>
      <c r="B282" s="498" t="s">
        <v>296</v>
      </c>
      <c r="C282" s="499"/>
      <c r="D282" s="499"/>
      <c r="E282" s="499"/>
      <c r="F282" s="499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500"/>
      <c r="R282" s="90">
        <v>1194</v>
      </c>
      <c r="S282" s="494"/>
      <c r="T282" s="494"/>
      <c r="U282" s="494"/>
      <c r="V282" s="494"/>
      <c r="W282" s="494"/>
      <c r="X282" s="91"/>
      <c r="Y282" s="100"/>
      <c r="AK282" s="50"/>
    </row>
    <row r="283" spans="1:37" s="48" customFormat="1" ht="49.7" customHeight="1" x14ac:dyDescent="0.2">
      <c r="A283" s="2"/>
      <c r="B283" s="498" t="s">
        <v>297</v>
      </c>
      <c r="C283" s="499"/>
      <c r="D283" s="499"/>
      <c r="E283" s="499"/>
      <c r="F283" s="499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500"/>
      <c r="R283" s="90">
        <v>1782</v>
      </c>
      <c r="S283" s="494"/>
      <c r="T283" s="494"/>
      <c r="U283" s="494"/>
      <c r="V283" s="494"/>
      <c r="W283" s="494"/>
      <c r="X283" s="91"/>
      <c r="Y283" s="100"/>
      <c r="AK283" s="50"/>
    </row>
    <row r="284" spans="1:37" s="48" customFormat="1" ht="49.35" customHeight="1" x14ac:dyDescent="0.2">
      <c r="A284" s="2"/>
      <c r="B284" s="498" t="s">
        <v>298</v>
      </c>
      <c r="C284" s="499"/>
      <c r="D284" s="499"/>
      <c r="E284" s="499"/>
      <c r="F284" s="499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500"/>
      <c r="R284" s="90">
        <v>1783</v>
      </c>
      <c r="S284" s="494"/>
      <c r="T284" s="494"/>
      <c r="U284" s="494"/>
      <c r="V284" s="494"/>
      <c r="W284" s="494"/>
      <c r="X284" s="91"/>
      <c r="Y284" s="100"/>
      <c r="AK284" s="50"/>
    </row>
    <row r="285" spans="1:37" s="48" customFormat="1" ht="15" x14ac:dyDescent="0.2">
      <c r="A285" s="2"/>
      <c r="B285" s="495" t="s">
        <v>299</v>
      </c>
      <c r="C285" s="496"/>
      <c r="D285" s="496"/>
      <c r="E285" s="496"/>
      <c r="F285" s="496"/>
      <c r="G285" s="496"/>
      <c r="H285" s="496"/>
      <c r="I285" s="496"/>
      <c r="J285" s="496"/>
      <c r="K285" s="496"/>
      <c r="L285" s="496"/>
      <c r="M285" s="496"/>
      <c r="N285" s="496"/>
      <c r="O285" s="496"/>
      <c r="P285" s="496"/>
      <c r="Q285" s="496"/>
      <c r="R285" s="496"/>
      <c r="S285" s="496"/>
      <c r="T285" s="496"/>
      <c r="U285" s="496"/>
      <c r="V285" s="496"/>
      <c r="W285" s="496"/>
      <c r="X285" s="497"/>
      <c r="AK285" s="50"/>
    </row>
    <row r="286" spans="1:37" s="48" customFormat="1" ht="15" customHeight="1" x14ac:dyDescent="0.2">
      <c r="A286" s="2"/>
      <c r="B286" s="498" t="s">
        <v>300</v>
      </c>
      <c r="C286" s="499"/>
      <c r="D286" s="499"/>
      <c r="E286" s="499"/>
      <c r="F286" s="499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500"/>
      <c r="R286" s="90">
        <v>1195</v>
      </c>
      <c r="S286" s="494"/>
      <c r="T286" s="494"/>
      <c r="U286" s="494"/>
      <c r="V286" s="494"/>
      <c r="W286" s="494"/>
      <c r="X286" s="91"/>
      <c r="Y286" s="100"/>
      <c r="AK286" s="50"/>
    </row>
    <row r="287" spans="1:37" s="48" customFormat="1" ht="15" customHeight="1" x14ac:dyDescent="0.2">
      <c r="A287" s="2"/>
      <c r="B287" s="498" t="s">
        <v>301</v>
      </c>
      <c r="C287" s="499"/>
      <c r="D287" s="499"/>
      <c r="E287" s="499"/>
      <c r="F287" s="499"/>
      <c r="G287" s="499"/>
      <c r="H287" s="499"/>
      <c r="I287" s="499"/>
      <c r="J287" s="499"/>
      <c r="K287" s="499"/>
      <c r="L287" s="499"/>
      <c r="M287" s="499"/>
      <c r="N287" s="499"/>
      <c r="O287" s="499"/>
      <c r="P287" s="499"/>
      <c r="Q287" s="500"/>
      <c r="R287" s="90">
        <v>1691</v>
      </c>
      <c r="S287" s="494"/>
      <c r="T287" s="494"/>
      <c r="U287" s="494"/>
      <c r="V287" s="494"/>
      <c r="W287" s="494"/>
      <c r="X287" s="91"/>
      <c r="Y287" s="100"/>
      <c r="AK287" s="50"/>
    </row>
    <row r="288" spans="1:37" s="48" customFormat="1" ht="15" customHeight="1" x14ac:dyDescent="0.2">
      <c r="A288" s="2"/>
      <c r="B288" s="498" t="s">
        <v>302</v>
      </c>
      <c r="C288" s="499"/>
      <c r="D288" s="499"/>
      <c r="E288" s="499"/>
      <c r="F288" s="499"/>
      <c r="G288" s="499"/>
      <c r="H288" s="499"/>
      <c r="I288" s="499"/>
      <c r="J288" s="499"/>
      <c r="K288" s="499"/>
      <c r="L288" s="499"/>
      <c r="M288" s="499"/>
      <c r="N288" s="499"/>
      <c r="O288" s="499"/>
      <c r="P288" s="499"/>
      <c r="Q288" s="500"/>
      <c r="R288" s="90">
        <v>1196</v>
      </c>
      <c r="S288" s="494"/>
      <c r="T288" s="494"/>
      <c r="U288" s="494"/>
      <c r="V288" s="494"/>
      <c r="W288" s="494"/>
      <c r="X288" s="91"/>
      <c r="Y288" s="100"/>
      <c r="AK288" s="50"/>
    </row>
    <row r="289" spans="1:37" s="48" customFormat="1" ht="15" customHeight="1" x14ac:dyDescent="0.2">
      <c r="A289" s="2"/>
      <c r="B289" s="498" t="s">
        <v>303</v>
      </c>
      <c r="C289" s="499"/>
      <c r="D289" s="499"/>
      <c r="E289" s="499"/>
      <c r="F289" s="499"/>
      <c r="G289" s="499"/>
      <c r="H289" s="499"/>
      <c r="I289" s="499"/>
      <c r="J289" s="499"/>
      <c r="K289" s="499"/>
      <c r="L289" s="499"/>
      <c r="M289" s="499"/>
      <c r="N289" s="499"/>
      <c r="O289" s="499"/>
      <c r="P289" s="499"/>
      <c r="Q289" s="500"/>
      <c r="R289" s="90">
        <v>1197</v>
      </c>
      <c r="S289" s="494"/>
      <c r="T289" s="494"/>
      <c r="U289" s="494"/>
      <c r="V289" s="494"/>
      <c r="W289" s="494"/>
      <c r="X289" s="91"/>
      <c r="Y289" s="100"/>
      <c r="AK289" s="50"/>
    </row>
    <row r="290" spans="1:37" s="48" customFormat="1" ht="15" customHeight="1" x14ac:dyDescent="0.2">
      <c r="A290" s="2"/>
      <c r="B290" s="498" t="s">
        <v>304</v>
      </c>
      <c r="C290" s="499"/>
      <c r="D290" s="499"/>
      <c r="E290" s="499"/>
      <c r="F290" s="499"/>
      <c r="G290" s="499"/>
      <c r="H290" s="499"/>
      <c r="I290" s="499"/>
      <c r="J290" s="499"/>
      <c r="K290" s="499"/>
      <c r="L290" s="499"/>
      <c r="M290" s="499"/>
      <c r="N290" s="499"/>
      <c r="O290" s="499"/>
      <c r="P290" s="499"/>
      <c r="Q290" s="500"/>
      <c r="R290" s="90">
        <v>238</v>
      </c>
      <c r="S290" s="494"/>
      <c r="T290" s="494"/>
      <c r="U290" s="494"/>
      <c r="V290" s="494"/>
      <c r="W290" s="494"/>
      <c r="X290" s="91"/>
      <c r="Y290" s="100"/>
      <c r="AK290" s="50"/>
    </row>
    <row r="291" spans="1:37" s="48" customFormat="1" ht="15" customHeight="1" x14ac:dyDescent="0.2">
      <c r="A291" s="2"/>
      <c r="B291" s="498" t="s">
        <v>305</v>
      </c>
      <c r="C291" s="499"/>
      <c r="D291" s="499"/>
      <c r="E291" s="499"/>
      <c r="F291" s="499"/>
      <c r="G291" s="499"/>
      <c r="H291" s="499"/>
      <c r="I291" s="499"/>
      <c r="J291" s="499"/>
      <c r="K291" s="499"/>
      <c r="L291" s="499"/>
      <c r="M291" s="499"/>
      <c r="N291" s="499"/>
      <c r="O291" s="499"/>
      <c r="P291" s="499"/>
      <c r="Q291" s="500"/>
      <c r="R291" s="90">
        <v>1586</v>
      </c>
      <c r="S291" s="494"/>
      <c r="T291" s="494"/>
      <c r="U291" s="494"/>
      <c r="V291" s="494"/>
      <c r="W291" s="494"/>
      <c r="X291" s="99"/>
      <c r="Y291" s="100"/>
      <c r="AK291" s="50"/>
    </row>
    <row r="292" spans="1:37" s="48" customFormat="1" ht="14.25" customHeight="1" x14ac:dyDescent="0.2">
      <c r="A292" s="2"/>
      <c r="B292" s="495" t="s">
        <v>306</v>
      </c>
      <c r="C292" s="496"/>
      <c r="D292" s="496"/>
      <c r="E292" s="496"/>
      <c r="F292" s="496"/>
      <c r="G292" s="496"/>
      <c r="H292" s="496"/>
      <c r="I292" s="496"/>
      <c r="J292" s="496"/>
      <c r="K292" s="496"/>
      <c r="L292" s="496"/>
      <c r="M292" s="496"/>
      <c r="N292" s="496"/>
      <c r="O292" s="496"/>
      <c r="P292" s="496"/>
      <c r="Q292" s="496"/>
      <c r="R292" s="496"/>
      <c r="S292" s="496"/>
      <c r="T292" s="496"/>
      <c r="U292" s="496"/>
      <c r="V292" s="496"/>
      <c r="W292" s="496"/>
      <c r="X292" s="497"/>
      <c r="Y292" s="100"/>
      <c r="AK292" s="50"/>
    </row>
    <row r="293" spans="1:37" s="48" customFormat="1" ht="33" customHeight="1" x14ac:dyDescent="0.2">
      <c r="A293" s="2"/>
      <c r="B293" s="498" t="s">
        <v>307</v>
      </c>
      <c r="C293" s="499"/>
      <c r="D293" s="499"/>
      <c r="E293" s="499"/>
      <c r="F293" s="499"/>
      <c r="G293" s="499"/>
      <c r="H293" s="499"/>
      <c r="I293" s="499"/>
      <c r="J293" s="499"/>
      <c r="K293" s="499"/>
      <c r="L293" s="499"/>
      <c r="M293" s="499"/>
      <c r="N293" s="499"/>
      <c r="O293" s="499"/>
      <c r="P293" s="499"/>
      <c r="Q293" s="500"/>
      <c r="R293" s="90">
        <v>1823</v>
      </c>
      <c r="S293" s="494"/>
      <c r="T293" s="494"/>
      <c r="U293" s="494"/>
      <c r="V293" s="494"/>
      <c r="W293" s="494"/>
      <c r="X293" s="91"/>
      <c r="Y293" s="100"/>
      <c r="AK293" s="50"/>
    </row>
    <row r="294" spans="1:37" s="48" customFormat="1" ht="33" customHeight="1" x14ac:dyDescent="0.2">
      <c r="A294" s="2"/>
      <c r="B294" s="498" t="s">
        <v>308</v>
      </c>
      <c r="C294" s="499"/>
      <c r="D294" s="499"/>
      <c r="E294" s="499"/>
      <c r="F294" s="499"/>
      <c r="G294" s="499"/>
      <c r="H294" s="499"/>
      <c r="I294" s="499"/>
      <c r="J294" s="499"/>
      <c r="K294" s="499"/>
      <c r="L294" s="499"/>
      <c r="M294" s="499"/>
      <c r="N294" s="499"/>
      <c r="O294" s="499"/>
      <c r="P294" s="499"/>
      <c r="Q294" s="500"/>
      <c r="R294" s="90">
        <v>1824</v>
      </c>
      <c r="S294" s="494"/>
      <c r="T294" s="494"/>
      <c r="U294" s="494"/>
      <c r="V294" s="494"/>
      <c r="W294" s="494"/>
      <c r="X294" s="91"/>
      <c r="Y294" s="100"/>
      <c r="AK294" s="50"/>
    </row>
    <row r="295" spans="1:37" s="48" customFormat="1" ht="33" customHeight="1" x14ac:dyDescent="0.2">
      <c r="A295" s="2"/>
      <c r="B295" s="498" t="s">
        <v>309</v>
      </c>
      <c r="C295" s="499"/>
      <c r="D295" s="499"/>
      <c r="E295" s="499"/>
      <c r="F295" s="499"/>
      <c r="G295" s="499"/>
      <c r="H295" s="499"/>
      <c r="I295" s="499"/>
      <c r="J295" s="499"/>
      <c r="K295" s="499"/>
      <c r="L295" s="499"/>
      <c r="M295" s="499"/>
      <c r="N295" s="499"/>
      <c r="O295" s="499"/>
      <c r="P295" s="499"/>
      <c r="Q295" s="500"/>
      <c r="R295" s="90">
        <v>1825</v>
      </c>
      <c r="S295" s="494"/>
      <c r="T295" s="494"/>
      <c r="U295" s="494"/>
      <c r="V295" s="494"/>
      <c r="W295" s="494"/>
      <c r="X295" s="99"/>
      <c r="Y295" s="100"/>
      <c r="AK295" s="50"/>
    </row>
    <row r="296" spans="1:37" s="48" customFormat="1" ht="33" customHeight="1" x14ac:dyDescent="0.2">
      <c r="A296" s="2"/>
      <c r="B296" s="498" t="s">
        <v>310</v>
      </c>
      <c r="C296" s="499"/>
      <c r="D296" s="499"/>
      <c r="E296" s="499"/>
      <c r="F296" s="499"/>
      <c r="G296" s="499"/>
      <c r="H296" s="499"/>
      <c r="I296" s="499"/>
      <c r="J296" s="499"/>
      <c r="K296" s="499"/>
      <c r="L296" s="499"/>
      <c r="M296" s="499"/>
      <c r="N296" s="499"/>
      <c r="O296" s="499"/>
      <c r="P296" s="499"/>
      <c r="Q296" s="500"/>
      <c r="R296" s="90">
        <v>1826</v>
      </c>
      <c r="S296" s="494"/>
      <c r="T296" s="494"/>
      <c r="U296" s="494"/>
      <c r="V296" s="494"/>
      <c r="W296" s="494"/>
      <c r="X296" s="99"/>
      <c r="Y296" s="100"/>
      <c r="AK296" s="50"/>
    </row>
    <row r="297" spans="1:37" s="48" customFormat="1" ht="14.25" customHeight="1" x14ac:dyDescent="0.2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210" t="s">
        <v>630</v>
      </c>
      <c r="T297" s="101"/>
      <c r="U297" s="101"/>
      <c r="V297" s="101"/>
      <c r="W297" s="101"/>
      <c r="X297" s="101"/>
      <c r="Y297" s="101"/>
      <c r="AK297" s="50"/>
    </row>
    <row r="298" spans="1:37" s="48" customFormat="1" x14ac:dyDescent="0.2">
      <c r="A298" s="2"/>
      <c r="B298" s="456" t="s">
        <v>311</v>
      </c>
      <c r="C298" s="456"/>
      <c r="D298" s="456"/>
      <c r="E298" s="456"/>
      <c r="F298" s="456"/>
      <c r="G298" s="456"/>
      <c r="H298" s="456"/>
      <c r="I298" s="456"/>
      <c r="Z298" s="2"/>
      <c r="AK298" s="50"/>
    </row>
    <row r="299" spans="1:37" s="48" customFormat="1" ht="8.25" customHeight="1" x14ac:dyDescent="0.2">
      <c r="A299" s="2"/>
      <c r="B299" s="503" t="s">
        <v>312</v>
      </c>
      <c r="C299" s="504"/>
      <c r="D299" s="504"/>
      <c r="E299" s="504"/>
      <c r="F299" s="504"/>
      <c r="G299" s="504"/>
      <c r="H299" s="504"/>
      <c r="I299" s="504"/>
      <c r="J299" s="504"/>
      <c r="K299" s="504"/>
      <c r="L299" s="504"/>
      <c r="M299" s="504"/>
      <c r="N299" s="504"/>
      <c r="O299" s="504"/>
      <c r="P299" s="504"/>
      <c r="Q299" s="504"/>
      <c r="R299" s="504"/>
      <c r="S299" s="504"/>
      <c r="T299" s="504"/>
      <c r="U299" s="504"/>
      <c r="V299" s="504"/>
      <c r="W299" s="504"/>
      <c r="X299" s="504"/>
      <c r="Y299" s="504"/>
      <c r="Z299" s="504"/>
      <c r="AA299" s="504"/>
      <c r="AB299" s="504"/>
      <c r="AC299" s="504"/>
      <c r="AD299" s="504"/>
      <c r="AE299" s="504"/>
      <c r="AF299" s="504"/>
      <c r="AG299" s="504"/>
      <c r="AH299" s="504"/>
      <c r="AI299" s="504"/>
      <c r="AJ299" s="504"/>
      <c r="AK299" s="504"/>
    </row>
    <row r="300" spans="1:37" s="48" customFormat="1" ht="12" customHeight="1" x14ac:dyDescent="0.2">
      <c r="A300" s="2"/>
      <c r="B300" s="505"/>
      <c r="C300" s="506"/>
      <c r="D300" s="506"/>
      <c r="E300" s="506"/>
      <c r="F300" s="506"/>
      <c r="G300" s="506"/>
      <c r="H300" s="506"/>
      <c r="I300" s="506"/>
      <c r="J300" s="506"/>
      <c r="K300" s="506"/>
      <c r="L300" s="506"/>
      <c r="M300" s="506"/>
      <c r="N300" s="506"/>
      <c r="O300" s="506"/>
      <c r="P300" s="506"/>
      <c r="Q300" s="506"/>
      <c r="R300" s="506"/>
      <c r="S300" s="506"/>
      <c r="T300" s="506"/>
      <c r="U300" s="506"/>
      <c r="V300" s="506"/>
      <c r="W300" s="506"/>
      <c r="X300" s="506"/>
      <c r="Y300" s="506"/>
      <c r="Z300" s="506"/>
      <c r="AA300" s="506"/>
      <c r="AB300" s="506"/>
      <c r="AC300" s="506"/>
      <c r="AD300" s="506"/>
      <c r="AE300" s="506"/>
      <c r="AF300" s="506"/>
      <c r="AG300" s="506"/>
      <c r="AH300" s="506"/>
      <c r="AI300" s="506"/>
      <c r="AJ300" s="506"/>
      <c r="AK300" s="506"/>
    </row>
    <row r="301" spans="1:37" s="48" customFormat="1" ht="13.5" customHeight="1" x14ac:dyDescent="0.2">
      <c r="A301" s="2"/>
      <c r="B301" s="502" t="s">
        <v>313</v>
      </c>
      <c r="C301" s="502"/>
      <c r="D301" s="502"/>
      <c r="E301" s="502"/>
      <c r="F301" s="502"/>
      <c r="G301" s="502"/>
      <c r="H301" s="502"/>
      <c r="I301" s="502"/>
      <c r="J301" s="502"/>
      <c r="K301" s="502"/>
      <c r="L301" s="502"/>
      <c r="M301" s="502" t="s">
        <v>314</v>
      </c>
      <c r="N301" s="502"/>
      <c r="O301" s="502"/>
      <c r="P301" s="502"/>
      <c r="Q301" s="502"/>
      <c r="R301" s="502"/>
      <c r="S301" s="502" t="s">
        <v>315</v>
      </c>
      <c r="T301" s="502"/>
      <c r="U301" s="502"/>
      <c r="V301" s="502"/>
      <c r="W301" s="502"/>
      <c r="X301" s="502"/>
      <c r="Y301" s="502" t="s">
        <v>316</v>
      </c>
      <c r="Z301" s="502"/>
      <c r="AA301" s="502"/>
      <c r="AB301" s="502"/>
      <c r="AC301" s="502"/>
      <c r="AD301" s="502"/>
      <c r="AE301" s="502"/>
      <c r="AF301" s="502"/>
      <c r="AG301" s="502"/>
      <c r="AH301" s="502"/>
      <c r="AI301" s="502"/>
      <c r="AJ301" s="502"/>
      <c r="AK301" s="502"/>
    </row>
    <row r="302" spans="1:37" s="48" customFormat="1" ht="13.5" customHeight="1" x14ac:dyDescent="0.2">
      <c r="A302" s="2"/>
      <c r="B302" s="502"/>
      <c r="C302" s="502"/>
      <c r="D302" s="502"/>
      <c r="E302" s="502"/>
      <c r="F302" s="502"/>
      <c r="G302" s="502"/>
      <c r="H302" s="502"/>
      <c r="I302" s="502"/>
      <c r="J302" s="502"/>
      <c r="K302" s="502"/>
      <c r="L302" s="502"/>
      <c r="M302" s="502"/>
      <c r="N302" s="502"/>
      <c r="O302" s="502"/>
      <c r="P302" s="502"/>
      <c r="Q302" s="502"/>
      <c r="R302" s="502"/>
      <c r="S302" s="502"/>
      <c r="T302" s="502"/>
      <c r="U302" s="502"/>
      <c r="V302" s="502"/>
      <c r="W302" s="502"/>
      <c r="X302" s="502"/>
      <c r="Y302" s="502" t="s">
        <v>317</v>
      </c>
      <c r="Z302" s="502"/>
      <c r="AA302" s="502"/>
      <c r="AB302" s="502"/>
      <c r="AC302" s="502"/>
      <c r="AD302" s="502"/>
      <c r="AE302" s="502" t="s">
        <v>318</v>
      </c>
      <c r="AF302" s="502"/>
      <c r="AG302" s="502"/>
      <c r="AH302" s="502"/>
      <c r="AI302" s="502"/>
      <c r="AJ302" s="502"/>
      <c r="AK302" s="502"/>
    </row>
    <row r="303" spans="1:37" s="48" customFormat="1" ht="46.5" customHeight="1" x14ac:dyDescent="0.2">
      <c r="A303" s="2"/>
      <c r="B303" s="507" t="s">
        <v>319</v>
      </c>
      <c r="C303" s="507"/>
      <c r="D303" s="507"/>
      <c r="E303" s="507"/>
      <c r="F303" s="507"/>
      <c r="G303" s="507"/>
      <c r="H303" s="507"/>
      <c r="I303" s="507"/>
      <c r="J303" s="507"/>
      <c r="K303" s="507"/>
      <c r="L303" s="507"/>
      <c r="M303" s="102">
        <v>1358</v>
      </c>
      <c r="N303" s="509"/>
      <c r="O303" s="509"/>
      <c r="P303" s="509"/>
      <c r="Q303" s="509"/>
      <c r="R303" s="509"/>
      <c r="S303" s="103">
        <v>1359</v>
      </c>
      <c r="T303" s="509"/>
      <c r="U303" s="509"/>
      <c r="V303" s="509"/>
      <c r="W303" s="509"/>
      <c r="X303" s="509"/>
      <c r="Y303" s="103">
        <v>1360</v>
      </c>
      <c r="Z303" s="509"/>
      <c r="AA303" s="509"/>
      <c r="AB303" s="509"/>
      <c r="AC303" s="509"/>
      <c r="AD303" s="509"/>
      <c r="AE303" s="103">
        <v>1361</v>
      </c>
      <c r="AF303" s="509"/>
      <c r="AG303" s="509"/>
      <c r="AH303" s="509"/>
      <c r="AI303" s="509"/>
      <c r="AJ303" s="509"/>
      <c r="AK303" s="78" t="s">
        <v>10</v>
      </c>
    </row>
    <row r="304" spans="1:37" s="48" customFormat="1" ht="26.1" customHeight="1" x14ac:dyDescent="0.2">
      <c r="A304" s="2"/>
      <c r="B304" s="507" t="s">
        <v>320</v>
      </c>
      <c r="C304" s="507"/>
      <c r="D304" s="507"/>
      <c r="E304" s="507"/>
      <c r="F304" s="507"/>
      <c r="G304" s="507"/>
      <c r="H304" s="507"/>
      <c r="I304" s="507"/>
      <c r="J304" s="507"/>
      <c r="K304" s="507"/>
      <c r="L304" s="507"/>
      <c r="M304" s="102">
        <v>1184</v>
      </c>
      <c r="N304" s="508"/>
      <c r="O304" s="508"/>
      <c r="P304" s="508"/>
      <c r="Q304" s="508"/>
      <c r="R304" s="508"/>
      <c r="S304" s="103">
        <v>1362</v>
      </c>
      <c r="T304" s="508"/>
      <c r="U304" s="508"/>
      <c r="V304" s="508"/>
      <c r="W304" s="508"/>
      <c r="X304" s="508"/>
      <c r="Y304" s="103">
        <v>1363</v>
      </c>
      <c r="Z304" s="508"/>
      <c r="AA304" s="508"/>
      <c r="AB304" s="508"/>
      <c r="AC304" s="508"/>
      <c r="AD304" s="508"/>
      <c r="AE304" s="103">
        <v>1364</v>
      </c>
      <c r="AF304" s="508"/>
      <c r="AG304" s="508"/>
      <c r="AH304" s="508"/>
      <c r="AI304" s="508"/>
      <c r="AJ304" s="508"/>
      <c r="AK304" s="73" t="s">
        <v>41</v>
      </c>
    </row>
    <row r="305" spans="1:37" s="48" customFormat="1" ht="26.1" customHeight="1" x14ac:dyDescent="0.2">
      <c r="A305" s="2"/>
      <c r="B305" s="507" t="s">
        <v>321</v>
      </c>
      <c r="C305" s="507"/>
      <c r="D305" s="507"/>
      <c r="E305" s="507"/>
      <c r="F305" s="507"/>
      <c r="G305" s="507"/>
      <c r="H305" s="507"/>
      <c r="I305" s="507"/>
      <c r="J305" s="507"/>
      <c r="K305" s="507"/>
      <c r="L305" s="507"/>
      <c r="M305" s="102">
        <v>1365</v>
      </c>
      <c r="N305" s="509"/>
      <c r="O305" s="509"/>
      <c r="P305" s="509"/>
      <c r="Q305" s="509"/>
      <c r="R305" s="509"/>
      <c r="S305" s="103">
        <v>1366</v>
      </c>
      <c r="T305" s="509"/>
      <c r="U305" s="509"/>
      <c r="V305" s="509"/>
      <c r="W305" s="509"/>
      <c r="X305" s="509"/>
      <c r="Y305" s="103">
        <v>1367</v>
      </c>
      <c r="Z305" s="509"/>
      <c r="AA305" s="509"/>
      <c r="AB305" s="509"/>
      <c r="AC305" s="509"/>
      <c r="AD305" s="509"/>
      <c r="AE305" s="502"/>
      <c r="AF305" s="502"/>
      <c r="AG305" s="502"/>
      <c r="AH305" s="502"/>
      <c r="AI305" s="502"/>
      <c r="AJ305" s="502"/>
      <c r="AK305" s="78" t="s">
        <v>10</v>
      </c>
    </row>
    <row r="306" spans="1:37" s="48" customFormat="1" ht="26.1" customHeight="1" x14ac:dyDescent="0.2">
      <c r="A306" s="2"/>
      <c r="B306" s="507" t="s">
        <v>320</v>
      </c>
      <c r="C306" s="507"/>
      <c r="D306" s="507"/>
      <c r="E306" s="507"/>
      <c r="F306" s="507"/>
      <c r="G306" s="507"/>
      <c r="H306" s="507"/>
      <c r="I306" s="507"/>
      <c r="J306" s="507"/>
      <c r="K306" s="507"/>
      <c r="L306" s="507"/>
      <c r="M306" s="102">
        <v>1185</v>
      </c>
      <c r="N306" s="508"/>
      <c r="O306" s="508"/>
      <c r="P306" s="508"/>
      <c r="Q306" s="508"/>
      <c r="R306" s="508"/>
      <c r="S306" s="103">
        <v>1369</v>
      </c>
      <c r="T306" s="508"/>
      <c r="U306" s="508"/>
      <c r="V306" s="508"/>
      <c r="W306" s="508"/>
      <c r="X306" s="508"/>
      <c r="Y306" s="103">
        <v>1370</v>
      </c>
      <c r="Z306" s="508"/>
      <c r="AA306" s="508"/>
      <c r="AB306" s="508"/>
      <c r="AC306" s="508"/>
      <c r="AD306" s="508"/>
      <c r="AE306" s="502"/>
      <c r="AF306" s="502"/>
      <c r="AG306" s="502"/>
      <c r="AH306" s="502"/>
      <c r="AI306" s="502"/>
      <c r="AJ306" s="502"/>
      <c r="AK306" s="73" t="s">
        <v>41</v>
      </c>
    </row>
    <row r="307" spans="1:37" s="48" customFormat="1" ht="26.1" customHeight="1" x14ac:dyDescent="0.2">
      <c r="A307" s="2"/>
      <c r="B307" s="507" t="s">
        <v>322</v>
      </c>
      <c r="C307" s="507"/>
      <c r="D307" s="507"/>
      <c r="E307" s="507"/>
      <c r="F307" s="507"/>
      <c r="G307" s="507"/>
      <c r="H307" s="507"/>
      <c r="I307" s="507"/>
      <c r="J307" s="507"/>
      <c r="K307" s="507"/>
      <c r="L307" s="507"/>
      <c r="M307" s="102">
        <v>1096</v>
      </c>
      <c r="N307" s="510">
        <f>+N303-N304+N305-N306</f>
        <v>0</v>
      </c>
      <c r="O307" s="510"/>
      <c r="P307" s="510"/>
      <c r="Q307" s="510"/>
      <c r="R307" s="510"/>
      <c r="S307" s="103">
        <v>1097</v>
      </c>
      <c r="T307" s="510">
        <f>+T303-T304+T305-T306</f>
        <v>0</v>
      </c>
      <c r="U307" s="510"/>
      <c r="V307" s="510"/>
      <c r="W307" s="510"/>
      <c r="X307" s="510"/>
      <c r="Y307" s="103">
        <v>1106</v>
      </c>
      <c r="Z307" s="510">
        <f>+Z303-Z304+Z305-Z306</f>
        <v>0</v>
      </c>
      <c r="AA307" s="510"/>
      <c r="AB307" s="510"/>
      <c r="AC307" s="510"/>
      <c r="AD307" s="510"/>
      <c r="AE307" s="103">
        <v>1372</v>
      </c>
      <c r="AF307" s="510">
        <f>+AF303-AF304+AF305-AF306</f>
        <v>0</v>
      </c>
      <c r="AG307" s="510"/>
      <c r="AH307" s="510"/>
      <c r="AI307" s="510"/>
      <c r="AJ307" s="510"/>
      <c r="AK307" s="72" t="s">
        <v>46</v>
      </c>
    </row>
    <row r="308" spans="1:37" s="48" customFormat="1" ht="26.1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4"/>
      <c r="L308" s="104"/>
      <c r="M308" s="105"/>
      <c r="N308" s="106"/>
      <c r="O308" s="106"/>
      <c r="P308" s="106"/>
      <c r="Q308" s="106"/>
      <c r="R308" s="106"/>
      <c r="S308" s="105"/>
      <c r="T308" s="107"/>
      <c r="U308" s="107"/>
      <c r="V308" s="107"/>
      <c r="W308" s="107"/>
      <c r="X308" s="107"/>
      <c r="Y308" s="105"/>
      <c r="Z308" s="107"/>
      <c r="AA308" s="107"/>
      <c r="AB308" s="107"/>
      <c r="AC308" s="107"/>
      <c r="AD308" s="107"/>
      <c r="AE308" s="105"/>
      <c r="AF308" s="108"/>
      <c r="AG308" s="108"/>
      <c r="AH308" s="108"/>
      <c r="AI308" s="108"/>
      <c r="AJ308" s="108"/>
      <c r="AK308" s="109"/>
    </row>
    <row r="309" spans="1:37" s="48" customFormat="1" ht="15" x14ac:dyDescent="0.25">
      <c r="A309" s="2"/>
      <c r="B309" s="456" t="s">
        <v>323</v>
      </c>
      <c r="C309" s="456"/>
      <c r="D309" s="456"/>
      <c r="E309" s="456"/>
      <c r="F309" s="456"/>
      <c r="G309" s="456"/>
      <c r="H309" s="456"/>
      <c r="I309" s="456"/>
      <c r="AF309" s="110"/>
      <c r="AK309" s="50"/>
    </row>
    <row r="310" spans="1:37" s="48" customFormat="1" ht="14.1" customHeight="1" x14ac:dyDescent="0.2">
      <c r="A310" s="2"/>
      <c r="B310" s="511" t="s">
        <v>324</v>
      </c>
      <c r="C310" s="511"/>
      <c r="D310" s="511"/>
      <c r="E310" s="511"/>
      <c r="F310" s="511"/>
      <c r="G310" s="511"/>
      <c r="H310" s="511"/>
      <c r="I310" s="511"/>
      <c r="J310" s="511"/>
      <c r="K310" s="511"/>
      <c r="L310" s="511"/>
      <c r="M310" s="511"/>
      <c r="N310" s="511"/>
      <c r="O310" s="511"/>
      <c r="P310" s="511"/>
      <c r="Q310" s="511"/>
      <c r="R310" s="511"/>
      <c r="S310" s="511"/>
      <c r="T310" s="511"/>
      <c r="U310" s="511"/>
      <c r="V310" s="511"/>
      <c r="W310" s="511"/>
      <c r="X310" s="511"/>
      <c r="Y310" s="511"/>
      <c r="Z310" s="511"/>
      <c r="AA310" s="511"/>
      <c r="AB310" s="511"/>
      <c r="AC310" s="511"/>
      <c r="AD310" s="511"/>
      <c r="AE310" s="511"/>
      <c r="AF310" s="511"/>
      <c r="AG310" s="511"/>
      <c r="AH310" s="511"/>
      <c r="AK310" s="50"/>
    </row>
    <row r="311" spans="1:37" s="48" customFormat="1" x14ac:dyDescent="0.2">
      <c r="A311" s="2"/>
      <c r="B311" s="512"/>
      <c r="C311" s="512"/>
      <c r="D311" s="512"/>
      <c r="E311" s="512"/>
      <c r="F311" s="512"/>
      <c r="G311" s="512"/>
      <c r="H311" s="512"/>
      <c r="I311" s="512"/>
      <c r="J311" s="512"/>
      <c r="K311" s="512"/>
      <c r="L311" s="512"/>
      <c r="M311" s="512"/>
      <c r="N311" s="512"/>
      <c r="O311" s="512"/>
      <c r="P311" s="512"/>
      <c r="Q311" s="512"/>
      <c r="R311" s="512"/>
      <c r="S311" s="512"/>
      <c r="T311" s="512"/>
      <c r="U311" s="512"/>
      <c r="V311" s="512"/>
      <c r="W311" s="512"/>
      <c r="X311" s="512"/>
      <c r="Y311" s="512"/>
      <c r="Z311" s="512"/>
      <c r="AA311" s="512"/>
      <c r="AB311" s="512"/>
      <c r="AC311" s="512"/>
      <c r="AD311" s="512"/>
      <c r="AE311" s="512"/>
      <c r="AF311" s="512"/>
      <c r="AG311" s="512"/>
      <c r="AH311" s="512"/>
      <c r="AK311" s="50"/>
    </row>
    <row r="312" spans="1:37" s="48" customFormat="1" ht="23.1" customHeight="1" x14ac:dyDescent="0.2">
      <c r="A312" s="2"/>
      <c r="B312" s="511" t="s">
        <v>325</v>
      </c>
      <c r="C312" s="511"/>
      <c r="D312" s="511"/>
      <c r="E312" s="511"/>
      <c r="F312" s="511"/>
      <c r="G312" s="511"/>
      <c r="H312" s="511"/>
      <c r="I312" s="511"/>
      <c r="J312" s="511"/>
      <c r="K312" s="511"/>
      <c r="L312" s="511"/>
      <c r="M312" s="511"/>
      <c r="N312" s="511"/>
      <c r="O312" s="511"/>
      <c r="P312" s="511"/>
      <c r="Q312" s="511"/>
      <c r="R312" s="511"/>
      <c r="S312" s="511"/>
      <c r="T312" s="511"/>
      <c r="U312" s="511"/>
      <c r="V312" s="511"/>
      <c r="W312" s="511"/>
      <c r="X312" s="511"/>
      <c r="Y312" s="511"/>
      <c r="Z312" s="511"/>
      <c r="AA312" s="511"/>
      <c r="AB312" s="511"/>
      <c r="AC312" s="511"/>
      <c r="AD312" s="511"/>
      <c r="AE312" s="511"/>
      <c r="AF312" s="511"/>
      <c r="AG312" s="511"/>
      <c r="AH312" s="511"/>
      <c r="AK312" s="50"/>
    </row>
    <row r="313" spans="1:37" s="48" customFormat="1" ht="14.1" customHeight="1" x14ac:dyDescent="0.2">
      <c r="A313" s="2"/>
      <c r="B313" s="513" t="s">
        <v>326</v>
      </c>
      <c r="C313" s="514"/>
      <c r="D313" s="514"/>
      <c r="E313" s="514"/>
      <c r="F313" s="514"/>
      <c r="G313" s="514"/>
      <c r="H313" s="514"/>
      <c r="I313" s="514"/>
      <c r="J313" s="514"/>
      <c r="K313" s="514"/>
      <c r="L313" s="514"/>
      <c r="M313" s="514"/>
      <c r="N313" s="514"/>
      <c r="O313" s="515"/>
      <c r="P313" s="519" t="s">
        <v>327</v>
      </c>
      <c r="Q313" s="519"/>
      <c r="R313" s="519"/>
      <c r="S313" s="519"/>
      <c r="T313" s="519"/>
      <c r="U313" s="519"/>
      <c r="V313" s="519" t="s">
        <v>328</v>
      </c>
      <c r="W313" s="519"/>
      <c r="X313" s="519"/>
      <c r="Y313" s="519"/>
      <c r="Z313" s="519"/>
      <c r="AA313" s="519"/>
      <c r="AB313" s="519" t="s">
        <v>329</v>
      </c>
      <c r="AC313" s="519"/>
      <c r="AD313" s="519"/>
      <c r="AE313" s="519"/>
      <c r="AF313" s="519"/>
      <c r="AG313" s="519"/>
      <c r="AH313" s="520"/>
      <c r="AK313" s="50"/>
    </row>
    <row r="314" spans="1:37" s="48" customFormat="1" x14ac:dyDescent="0.2">
      <c r="A314" s="2"/>
      <c r="B314" s="516"/>
      <c r="C314" s="517"/>
      <c r="D314" s="517"/>
      <c r="E314" s="517"/>
      <c r="F314" s="517"/>
      <c r="G314" s="517"/>
      <c r="H314" s="517"/>
      <c r="I314" s="517"/>
      <c r="J314" s="517"/>
      <c r="K314" s="517"/>
      <c r="L314" s="517"/>
      <c r="M314" s="517"/>
      <c r="N314" s="517"/>
      <c r="O314" s="518"/>
      <c r="P314" s="519"/>
      <c r="Q314" s="519"/>
      <c r="R314" s="519"/>
      <c r="S314" s="519"/>
      <c r="T314" s="519"/>
      <c r="U314" s="519"/>
      <c r="V314" s="519"/>
      <c r="W314" s="519"/>
      <c r="X314" s="519"/>
      <c r="Y314" s="519"/>
      <c r="Z314" s="519"/>
      <c r="AA314" s="519"/>
      <c r="AB314" s="519"/>
      <c r="AC314" s="519"/>
      <c r="AD314" s="519"/>
      <c r="AE314" s="519"/>
      <c r="AF314" s="519"/>
      <c r="AG314" s="519"/>
      <c r="AH314" s="520"/>
      <c r="AK314" s="50"/>
    </row>
    <row r="315" spans="1:37" s="67" customFormat="1" ht="15.75" customHeight="1" x14ac:dyDescent="0.2">
      <c r="A315" s="63"/>
      <c r="B315" s="521" t="s">
        <v>330</v>
      </c>
      <c r="C315" s="522"/>
      <c r="D315" s="522"/>
      <c r="E315" s="522"/>
      <c r="F315" s="522"/>
      <c r="G315" s="522"/>
      <c r="H315" s="522"/>
      <c r="I315" s="522"/>
      <c r="J315" s="522"/>
      <c r="K315" s="522"/>
      <c r="L315" s="522"/>
      <c r="M315" s="522"/>
      <c r="N315" s="522"/>
      <c r="O315" s="523"/>
      <c r="P315" s="112">
        <v>994</v>
      </c>
      <c r="Q315" s="494"/>
      <c r="R315" s="494"/>
      <c r="S315" s="494"/>
      <c r="T315" s="494"/>
      <c r="U315" s="494"/>
      <c r="V315" s="112">
        <v>876</v>
      </c>
      <c r="W315" s="494"/>
      <c r="X315" s="494"/>
      <c r="Y315" s="494"/>
      <c r="Z315" s="494"/>
      <c r="AA315" s="494"/>
      <c r="AB315" s="112">
        <v>898</v>
      </c>
      <c r="AC315" s="524"/>
      <c r="AD315" s="524"/>
      <c r="AE315" s="524"/>
      <c r="AF315" s="524"/>
      <c r="AG315" s="524"/>
      <c r="AH315" s="113"/>
      <c r="AI315" s="48"/>
      <c r="AJ315" s="48"/>
      <c r="AK315" s="68"/>
    </row>
    <row r="316" spans="1:37" s="67" customFormat="1" ht="15.75" customHeight="1" x14ac:dyDescent="0.2">
      <c r="A316" s="63"/>
      <c r="B316" s="521" t="s">
        <v>331</v>
      </c>
      <c r="C316" s="522"/>
      <c r="D316" s="522"/>
      <c r="E316" s="522"/>
      <c r="F316" s="522"/>
      <c r="G316" s="522"/>
      <c r="H316" s="522"/>
      <c r="I316" s="522"/>
      <c r="J316" s="522"/>
      <c r="K316" s="522"/>
      <c r="L316" s="522"/>
      <c r="M316" s="522"/>
      <c r="N316" s="522"/>
      <c r="O316" s="523"/>
      <c r="P316" s="112">
        <v>986</v>
      </c>
      <c r="Q316" s="494"/>
      <c r="R316" s="494"/>
      <c r="S316" s="494"/>
      <c r="T316" s="494"/>
      <c r="U316" s="494"/>
      <c r="V316" s="112">
        <v>990</v>
      </c>
      <c r="W316" s="494"/>
      <c r="X316" s="494"/>
      <c r="Y316" s="494"/>
      <c r="Z316" s="494"/>
      <c r="AA316" s="494"/>
      <c r="AB316" s="112">
        <v>373</v>
      </c>
      <c r="AC316" s="524"/>
      <c r="AD316" s="524"/>
      <c r="AE316" s="524"/>
      <c r="AF316" s="524"/>
      <c r="AG316" s="524"/>
      <c r="AH316" s="113"/>
      <c r="AI316" s="48"/>
      <c r="AJ316" s="48"/>
      <c r="AK316" s="68"/>
    </row>
    <row r="317" spans="1:37" s="67" customFormat="1" ht="15.75" customHeight="1" x14ac:dyDescent="0.2">
      <c r="A317" s="63"/>
      <c r="B317" s="521" t="s">
        <v>332</v>
      </c>
      <c r="C317" s="522"/>
      <c r="D317" s="522"/>
      <c r="E317" s="522"/>
      <c r="F317" s="522"/>
      <c r="G317" s="522"/>
      <c r="H317" s="522"/>
      <c r="I317" s="522"/>
      <c r="J317" s="522"/>
      <c r="K317" s="522"/>
      <c r="L317" s="522"/>
      <c r="M317" s="522"/>
      <c r="N317" s="522"/>
      <c r="O317" s="523"/>
      <c r="P317" s="112">
        <v>987</v>
      </c>
      <c r="Q317" s="494"/>
      <c r="R317" s="494"/>
      <c r="S317" s="494"/>
      <c r="T317" s="494"/>
      <c r="U317" s="494"/>
      <c r="V317" s="112">
        <v>991</v>
      </c>
      <c r="W317" s="494"/>
      <c r="X317" s="494"/>
      <c r="Y317" s="494"/>
      <c r="Z317" s="494"/>
      <c r="AA317" s="494"/>
      <c r="AB317" s="112">
        <v>382</v>
      </c>
      <c r="AC317" s="524"/>
      <c r="AD317" s="524"/>
      <c r="AE317" s="524"/>
      <c r="AF317" s="524"/>
      <c r="AG317" s="524"/>
      <c r="AH317" s="113"/>
      <c r="AI317" s="48"/>
      <c r="AJ317" s="48"/>
      <c r="AK317" s="68"/>
    </row>
    <row r="318" spans="1:37" s="67" customFormat="1" ht="15.75" customHeight="1" x14ac:dyDescent="0.2">
      <c r="A318" s="63"/>
      <c r="B318" s="521" t="s">
        <v>333</v>
      </c>
      <c r="C318" s="522"/>
      <c r="D318" s="522"/>
      <c r="E318" s="522"/>
      <c r="F318" s="522"/>
      <c r="G318" s="522"/>
      <c r="H318" s="522"/>
      <c r="I318" s="522"/>
      <c r="J318" s="522"/>
      <c r="K318" s="522"/>
      <c r="L318" s="522"/>
      <c r="M318" s="522"/>
      <c r="N318" s="522"/>
      <c r="O318" s="523"/>
      <c r="P318" s="112">
        <v>988</v>
      </c>
      <c r="Q318" s="494"/>
      <c r="R318" s="494"/>
      <c r="S318" s="494"/>
      <c r="T318" s="494"/>
      <c r="U318" s="494"/>
      <c r="V318" s="112">
        <v>1001</v>
      </c>
      <c r="W318" s="494"/>
      <c r="X318" s="494"/>
      <c r="Y318" s="494"/>
      <c r="Z318" s="494"/>
      <c r="AA318" s="494"/>
      <c r="AB318" s="112">
        <v>761</v>
      </c>
      <c r="AC318" s="524"/>
      <c r="AD318" s="524"/>
      <c r="AE318" s="524"/>
      <c r="AF318" s="524"/>
      <c r="AG318" s="524"/>
      <c r="AH318" s="113"/>
      <c r="AI318" s="48"/>
      <c r="AJ318" s="48"/>
      <c r="AK318" s="68"/>
    </row>
    <row r="319" spans="1:37" s="67" customFormat="1" ht="15.75" customHeight="1" x14ac:dyDescent="0.2">
      <c r="A319" s="63"/>
      <c r="B319" s="521" t="s">
        <v>334</v>
      </c>
      <c r="C319" s="522"/>
      <c r="D319" s="522"/>
      <c r="E319" s="522"/>
      <c r="F319" s="522"/>
      <c r="G319" s="522"/>
      <c r="H319" s="522"/>
      <c r="I319" s="522"/>
      <c r="J319" s="522"/>
      <c r="K319" s="522"/>
      <c r="L319" s="522"/>
      <c r="M319" s="522"/>
      <c r="N319" s="522"/>
      <c r="O319" s="523"/>
      <c r="P319" s="112">
        <v>792</v>
      </c>
      <c r="Q319" s="494"/>
      <c r="R319" s="494"/>
      <c r="S319" s="494"/>
      <c r="T319" s="494"/>
      <c r="U319" s="494"/>
      <c r="V319" s="112">
        <v>794</v>
      </c>
      <c r="W319" s="494"/>
      <c r="X319" s="494"/>
      <c r="Y319" s="494"/>
      <c r="Z319" s="494"/>
      <c r="AA319" s="494"/>
      <c r="AB319" s="112">
        <v>773</v>
      </c>
      <c r="AC319" s="524"/>
      <c r="AD319" s="524"/>
      <c r="AE319" s="524"/>
      <c r="AF319" s="524"/>
      <c r="AG319" s="524"/>
      <c r="AH319" s="113"/>
      <c r="AI319" s="48"/>
      <c r="AJ319" s="48"/>
      <c r="AK319" s="68"/>
    </row>
    <row r="320" spans="1:37" s="67" customFormat="1" ht="15.75" customHeight="1" x14ac:dyDescent="0.2">
      <c r="A320" s="63"/>
      <c r="B320" s="521" t="s">
        <v>335</v>
      </c>
      <c r="C320" s="522"/>
      <c r="D320" s="522"/>
      <c r="E320" s="522"/>
      <c r="F320" s="522"/>
      <c r="G320" s="522"/>
      <c r="H320" s="522"/>
      <c r="I320" s="522"/>
      <c r="J320" s="522"/>
      <c r="K320" s="522"/>
      <c r="L320" s="522"/>
      <c r="M320" s="522"/>
      <c r="N320" s="522"/>
      <c r="O320" s="522"/>
      <c r="P320" s="522"/>
      <c r="Q320" s="522"/>
      <c r="R320" s="522"/>
      <c r="S320" s="522"/>
      <c r="T320" s="522"/>
      <c r="U320" s="522"/>
      <c r="V320" s="522"/>
      <c r="W320" s="522"/>
      <c r="X320" s="522"/>
      <c r="Y320" s="522"/>
      <c r="Z320" s="522"/>
      <c r="AA320" s="523"/>
      <c r="AB320" s="112">
        <v>365</v>
      </c>
      <c r="AC320" s="524"/>
      <c r="AD320" s="524"/>
      <c r="AE320" s="524"/>
      <c r="AF320" s="524"/>
      <c r="AG320" s="524"/>
      <c r="AH320" s="113"/>
      <c r="AI320" s="48"/>
      <c r="AJ320" s="48"/>
      <c r="AK320" s="68"/>
    </row>
    <row r="321" spans="1:37" s="67" customFormat="1" ht="15.75" customHeight="1" x14ac:dyDescent="0.2">
      <c r="A321" s="63"/>
      <c r="B321" s="521" t="s">
        <v>336</v>
      </c>
      <c r="C321" s="522"/>
      <c r="D321" s="522"/>
      <c r="E321" s="522"/>
      <c r="F321" s="522"/>
      <c r="G321" s="522"/>
      <c r="H321" s="522"/>
      <c r="I321" s="522"/>
      <c r="J321" s="522"/>
      <c r="K321" s="522"/>
      <c r="L321" s="522"/>
      <c r="M321" s="522"/>
      <c r="N321" s="522"/>
      <c r="O321" s="522"/>
      <c r="P321" s="522"/>
      <c r="Q321" s="522"/>
      <c r="R321" s="522"/>
      <c r="S321" s="522"/>
      <c r="T321" s="522"/>
      <c r="U321" s="522"/>
      <c r="V321" s="522"/>
      <c r="W321" s="522"/>
      <c r="X321" s="522"/>
      <c r="Y321" s="522"/>
      <c r="Z321" s="522"/>
      <c r="AA321" s="523"/>
      <c r="AB321" s="112">
        <v>366</v>
      </c>
      <c r="AC321" s="524"/>
      <c r="AD321" s="524"/>
      <c r="AE321" s="524"/>
      <c r="AF321" s="524"/>
      <c r="AG321" s="524"/>
      <c r="AH321" s="113"/>
      <c r="AI321" s="48"/>
      <c r="AJ321" s="48"/>
      <c r="AK321" s="68"/>
    </row>
    <row r="322" spans="1:37" s="67" customFormat="1" ht="15.75" customHeight="1" x14ac:dyDescent="0.2">
      <c r="A322" s="63"/>
      <c r="B322" s="521" t="s">
        <v>337</v>
      </c>
      <c r="C322" s="522"/>
      <c r="D322" s="522"/>
      <c r="E322" s="522"/>
      <c r="F322" s="522"/>
      <c r="G322" s="522"/>
      <c r="H322" s="522"/>
      <c r="I322" s="522"/>
      <c r="J322" s="522"/>
      <c r="K322" s="522"/>
      <c r="L322" s="522"/>
      <c r="M322" s="522"/>
      <c r="N322" s="522"/>
      <c r="O322" s="522"/>
      <c r="P322" s="522"/>
      <c r="Q322" s="522"/>
      <c r="R322" s="522"/>
      <c r="S322" s="522"/>
      <c r="T322" s="522"/>
      <c r="U322" s="522"/>
      <c r="V322" s="522"/>
      <c r="W322" s="522"/>
      <c r="X322" s="522"/>
      <c r="Y322" s="522"/>
      <c r="Z322" s="522"/>
      <c r="AA322" s="523"/>
      <c r="AB322" s="112">
        <v>392</v>
      </c>
      <c r="AC322" s="524"/>
      <c r="AD322" s="524"/>
      <c r="AE322" s="524"/>
      <c r="AF322" s="524"/>
      <c r="AG322" s="524"/>
      <c r="AH322" s="113"/>
      <c r="AI322" s="48"/>
      <c r="AJ322" s="48"/>
      <c r="AK322" s="68"/>
    </row>
    <row r="323" spans="1:37" s="67" customFormat="1" ht="15.75" customHeight="1" x14ac:dyDescent="0.2">
      <c r="A323" s="63"/>
      <c r="B323" s="531" t="s">
        <v>338</v>
      </c>
      <c r="C323" s="532"/>
      <c r="D323" s="532"/>
      <c r="E323" s="532"/>
      <c r="F323" s="532"/>
      <c r="G323" s="532"/>
      <c r="H323" s="532"/>
      <c r="I323" s="532"/>
      <c r="J323" s="532"/>
      <c r="K323" s="532"/>
      <c r="L323" s="532"/>
      <c r="M323" s="532"/>
      <c r="N323" s="532"/>
      <c r="O323" s="532"/>
      <c r="P323" s="532"/>
      <c r="Q323" s="532"/>
      <c r="R323" s="532"/>
      <c r="S323" s="532"/>
      <c r="T323" s="532"/>
      <c r="U323" s="532"/>
      <c r="V323" s="532"/>
      <c r="W323" s="532"/>
      <c r="X323" s="532"/>
      <c r="Y323" s="532"/>
      <c r="Z323" s="532"/>
      <c r="AA323" s="533"/>
      <c r="AB323" s="103">
        <v>1153</v>
      </c>
      <c r="AC323" s="524"/>
      <c r="AD323" s="524"/>
      <c r="AE323" s="524"/>
      <c r="AF323" s="524"/>
      <c r="AG323" s="524"/>
      <c r="AH323" s="113"/>
      <c r="AI323" s="48"/>
      <c r="AJ323" s="48"/>
      <c r="AK323" s="68"/>
    </row>
    <row r="324" spans="1:37" s="67" customFormat="1" ht="15.75" customHeight="1" x14ac:dyDescent="0.2">
      <c r="A324" s="63"/>
      <c r="B324" s="531" t="s">
        <v>339</v>
      </c>
      <c r="C324" s="532"/>
      <c r="D324" s="532"/>
      <c r="E324" s="532"/>
      <c r="F324" s="532"/>
      <c r="G324" s="532"/>
      <c r="H324" s="532"/>
      <c r="I324" s="532"/>
      <c r="J324" s="532"/>
      <c r="K324" s="532"/>
      <c r="L324" s="532"/>
      <c r="M324" s="532"/>
      <c r="N324" s="532"/>
      <c r="O324" s="532"/>
      <c r="P324" s="532"/>
      <c r="Q324" s="532"/>
      <c r="R324" s="532"/>
      <c r="S324" s="532"/>
      <c r="T324" s="532"/>
      <c r="U324" s="532"/>
      <c r="V324" s="532"/>
      <c r="W324" s="532"/>
      <c r="X324" s="532"/>
      <c r="Y324" s="532"/>
      <c r="Z324" s="532"/>
      <c r="AA324" s="533"/>
      <c r="AB324" s="103">
        <v>984</v>
      </c>
      <c r="AC324" s="524"/>
      <c r="AD324" s="524"/>
      <c r="AE324" s="524"/>
      <c r="AF324" s="524"/>
      <c r="AG324" s="524"/>
      <c r="AH324" s="113"/>
      <c r="AI324" s="48"/>
      <c r="AJ324" s="48"/>
      <c r="AK324" s="68"/>
    </row>
    <row r="325" spans="1:37" s="48" customFormat="1" ht="23.1" customHeight="1" x14ac:dyDescent="0.2">
      <c r="A325" s="2"/>
      <c r="B325" s="511" t="s">
        <v>340</v>
      </c>
      <c r="C325" s="511"/>
      <c r="D325" s="511"/>
      <c r="E325" s="511"/>
      <c r="F325" s="511"/>
      <c r="G325" s="511"/>
      <c r="H325" s="511"/>
      <c r="I325" s="511"/>
      <c r="J325" s="511"/>
      <c r="K325" s="511"/>
      <c r="L325" s="511"/>
      <c r="M325" s="511"/>
      <c r="N325" s="511"/>
      <c r="O325" s="511"/>
      <c r="P325" s="511"/>
      <c r="Q325" s="511"/>
      <c r="R325" s="511"/>
      <c r="S325" s="511"/>
      <c r="T325" s="511"/>
      <c r="U325" s="511"/>
      <c r="V325" s="511"/>
      <c r="W325" s="511"/>
      <c r="X325" s="511"/>
      <c r="Y325" s="511"/>
      <c r="Z325" s="511"/>
      <c r="AA325" s="511"/>
      <c r="AB325" s="511"/>
      <c r="AC325" s="511"/>
      <c r="AD325" s="511"/>
      <c r="AE325" s="511"/>
      <c r="AF325" s="511"/>
      <c r="AG325" s="511"/>
      <c r="AH325" s="511"/>
      <c r="AK325" s="50"/>
    </row>
    <row r="326" spans="1:37" s="67" customFormat="1" ht="15.75" customHeight="1" x14ac:dyDescent="0.2">
      <c r="A326" s="63"/>
      <c r="B326" s="531" t="s">
        <v>341</v>
      </c>
      <c r="C326" s="532"/>
      <c r="D326" s="532"/>
      <c r="E326" s="532"/>
      <c r="F326" s="532"/>
      <c r="G326" s="532"/>
      <c r="H326" s="532"/>
      <c r="I326" s="532"/>
      <c r="J326" s="532"/>
      <c r="K326" s="532"/>
      <c r="L326" s="532"/>
      <c r="M326" s="532"/>
      <c r="N326" s="532"/>
      <c r="O326" s="532"/>
      <c r="P326" s="532"/>
      <c r="Q326" s="532"/>
      <c r="R326" s="532"/>
      <c r="S326" s="532"/>
      <c r="T326" s="532"/>
      <c r="U326" s="532"/>
      <c r="V326" s="532"/>
      <c r="W326" s="532"/>
      <c r="X326" s="532"/>
      <c r="Y326" s="532"/>
      <c r="Z326" s="532"/>
      <c r="AA326" s="533"/>
      <c r="AB326" s="103">
        <v>839</v>
      </c>
      <c r="AC326" s="524"/>
      <c r="AD326" s="524"/>
      <c r="AE326" s="524"/>
      <c r="AF326" s="524"/>
      <c r="AG326" s="524"/>
      <c r="AH326" s="113"/>
      <c r="AI326" s="48"/>
      <c r="AJ326" s="48"/>
      <c r="AK326" s="68"/>
    </row>
    <row r="327" spans="1:37" s="67" customFormat="1" ht="15.75" customHeight="1" x14ac:dyDescent="0.2">
      <c r="A327" s="63"/>
      <c r="B327" s="114" t="s">
        <v>342</v>
      </c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03">
        <v>989</v>
      </c>
      <c r="Q327" s="524"/>
      <c r="R327" s="524"/>
      <c r="S327" s="524"/>
      <c r="T327" s="524"/>
      <c r="U327" s="524"/>
      <c r="V327" s="111">
        <v>993</v>
      </c>
      <c r="W327" s="524"/>
      <c r="X327" s="524"/>
      <c r="Y327" s="524"/>
      <c r="Z327" s="524"/>
      <c r="AA327" s="524"/>
      <c r="AB327" s="103">
        <v>384</v>
      </c>
      <c r="AC327" s="524"/>
      <c r="AD327" s="524"/>
      <c r="AE327" s="524"/>
      <c r="AF327" s="524"/>
      <c r="AG327" s="524"/>
      <c r="AH327" s="113"/>
      <c r="AI327" s="48"/>
      <c r="AJ327" s="48"/>
      <c r="AK327" s="68"/>
    </row>
    <row r="328" spans="1:37" s="67" customFormat="1" ht="15.75" customHeight="1" x14ac:dyDescent="0.2">
      <c r="A328" s="63"/>
      <c r="B328" s="521" t="s">
        <v>343</v>
      </c>
      <c r="C328" s="522"/>
      <c r="D328" s="522"/>
      <c r="E328" s="522"/>
      <c r="F328" s="522"/>
      <c r="G328" s="522"/>
      <c r="H328" s="522"/>
      <c r="I328" s="522"/>
      <c r="J328" s="522"/>
      <c r="K328" s="522"/>
      <c r="L328" s="522"/>
      <c r="M328" s="522"/>
      <c r="N328" s="522"/>
      <c r="O328" s="523"/>
      <c r="P328" s="103">
        <v>815</v>
      </c>
      <c r="Q328" s="525"/>
      <c r="R328" s="526"/>
      <c r="S328" s="526"/>
      <c r="T328" s="526"/>
      <c r="U328" s="527"/>
      <c r="V328" s="528"/>
      <c r="W328" s="529"/>
      <c r="X328" s="529"/>
      <c r="Y328" s="529"/>
      <c r="Z328" s="529"/>
      <c r="AA328" s="530"/>
      <c r="AB328" s="103">
        <v>390</v>
      </c>
      <c r="AC328" s="524"/>
      <c r="AD328" s="524"/>
      <c r="AE328" s="524"/>
      <c r="AF328" s="524"/>
      <c r="AG328" s="524"/>
      <c r="AH328" s="113"/>
      <c r="AI328" s="48"/>
      <c r="AJ328" s="48"/>
      <c r="AK328" s="68"/>
    </row>
    <row r="329" spans="1:37" s="67" customFormat="1" ht="15.75" customHeight="1" x14ac:dyDescent="0.2">
      <c r="A329" s="63"/>
      <c r="B329" s="521" t="s">
        <v>344</v>
      </c>
      <c r="C329" s="522"/>
      <c r="D329" s="522"/>
      <c r="E329" s="522"/>
      <c r="F329" s="522"/>
      <c r="G329" s="522"/>
      <c r="H329" s="522"/>
      <c r="I329" s="522"/>
      <c r="J329" s="522"/>
      <c r="K329" s="522"/>
      <c r="L329" s="522"/>
      <c r="M329" s="522"/>
      <c r="N329" s="522"/>
      <c r="O329" s="523"/>
      <c r="P329" s="103">
        <v>741</v>
      </c>
      <c r="Q329" s="525"/>
      <c r="R329" s="526"/>
      <c r="S329" s="526"/>
      <c r="T329" s="526"/>
      <c r="U329" s="527"/>
      <c r="V329" s="528"/>
      <c r="W329" s="529"/>
      <c r="X329" s="529"/>
      <c r="Y329" s="529"/>
      <c r="Z329" s="529"/>
      <c r="AA329" s="530"/>
      <c r="AB329" s="103">
        <v>742</v>
      </c>
      <c r="AC329" s="524"/>
      <c r="AD329" s="524"/>
      <c r="AE329" s="524"/>
      <c r="AF329" s="524"/>
      <c r="AG329" s="524"/>
      <c r="AH329" s="113"/>
      <c r="AI329" s="48"/>
      <c r="AJ329" s="48"/>
      <c r="AK329" s="68"/>
    </row>
    <row r="330" spans="1:37" s="67" customFormat="1" ht="15.75" customHeight="1" x14ac:dyDescent="0.2">
      <c r="A330" s="63"/>
      <c r="B330" s="531" t="s">
        <v>345</v>
      </c>
      <c r="C330" s="532"/>
      <c r="D330" s="532"/>
      <c r="E330" s="532"/>
      <c r="F330" s="532"/>
      <c r="G330" s="532"/>
      <c r="H330" s="532"/>
      <c r="I330" s="532"/>
      <c r="J330" s="532"/>
      <c r="K330" s="532"/>
      <c r="L330" s="532"/>
      <c r="M330" s="532"/>
      <c r="N330" s="532"/>
      <c r="O330" s="532"/>
      <c r="P330" s="532"/>
      <c r="Q330" s="532"/>
      <c r="R330" s="532"/>
      <c r="S330" s="532"/>
      <c r="T330" s="532"/>
      <c r="U330" s="532"/>
      <c r="V330" s="532"/>
      <c r="W330" s="532"/>
      <c r="X330" s="532"/>
      <c r="Y330" s="532"/>
      <c r="Z330" s="532"/>
      <c r="AA330" s="533"/>
      <c r="AB330" s="103">
        <v>841</v>
      </c>
      <c r="AC330" s="524"/>
      <c r="AD330" s="524"/>
      <c r="AE330" s="524"/>
      <c r="AF330" s="524"/>
      <c r="AG330" s="524"/>
      <c r="AH330" s="113"/>
      <c r="AI330" s="48"/>
      <c r="AJ330" s="48"/>
      <c r="AK330" s="68"/>
    </row>
    <row r="331" spans="1:37" s="67" customFormat="1" ht="15.75" customHeight="1" x14ac:dyDescent="0.2">
      <c r="A331" s="63"/>
      <c r="B331" s="531" t="s">
        <v>346</v>
      </c>
      <c r="C331" s="532"/>
      <c r="D331" s="532"/>
      <c r="E331" s="532"/>
      <c r="F331" s="532"/>
      <c r="G331" s="532"/>
      <c r="H331" s="532"/>
      <c r="I331" s="532"/>
      <c r="J331" s="532"/>
      <c r="K331" s="532"/>
      <c r="L331" s="532"/>
      <c r="M331" s="532"/>
      <c r="N331" s="532"/>
      <c r="O331" s="532"/>
      <c r="P331" s="532"/>
      <c r="Q331" s="532"/>
      <c r="R331" s="532"/>
      <c r="S331" s="532"/>
      <c r="T331" s="532"/>
      <c r="U331" s="532"/>
      <c r="V331" s="532"/>
      <c r="W331" s="532"/>
      <c r="X331" s="532"/>
      <c r="Y331" s="532"/>
      <c r="Z331" s="532"/>
      <c r="AA331" s="533"/>
      <c r="AB331" s="103">
        <v>855</v>
      </c>
      <c r="AC331" s="524"/>
      <c r="AD331" s="524"/>
      <c r="AE331" s="524"/>
      <c r="AF331" s="524"/>
      <c r="AG331" s="524"/>
      <c r="AH331" s="113"/>
      <c r="AI331" s="48"/>
      <c r="AJ331" s="48"/>
      <c r="AK331" s="68"/>
    </row>
    <row r="332" spans="1:37" s="48" customFormat="1" ht="23.1" customHeight="1" x14ac:dyDescent="0.2">
      <c r="A332" s="2"/>
      <c r="B332" s="511" t="s">
        <v>347</v>
      </c>
      <c r="C332" s="511"/>
      <c r="D332" s="511"/>
      <c r="E332" s="511"/>
      <c r="F332" s="511"/>
      <c r="G332" s="511"/>
      <c r="H332" s="511"/>
      <c r="I332" s="511"/>
      <c r="J332" s="511"/>
      <c r="K332" s="511"/>
      <c r="L332" s="511"/>
      <c r="M332" s="511"/>
      <c r="N332" s="511"/>
      <c r="O332" s="511"/>
      <c r="P332" s="511"/>
      <c r="Q332" s="511"/>
      <c r="R332" s="511"/>
      <c r="S332" s="511"/>
      <c r="T332" s="511"/>
      <c r="U332" s="511"/>
      <c r="V332" s="511"/>
      <c r="W332" s="511"/>
      <c r="X332" s="511"/>
      <c r="Y332" s="511"/>
      <c r="Z332" s="511"/>
      <c r="AA332" s="511"/>
      <c r="AB332" s="511"/>
      <c r="AC332" s="511"/>
      <c r="AD332" s="511"/>
      <c r="AE332" s="511"/>
      <c r="AF332" s="511"/>
      <c r="AG332" s="511"/>
      <c r="AH332" s="511"/>
      <c r="AK332" s="50"/>
    </row>
    <row r="333" spans="1:37" s="67" customFormat="1" ht="30" customHeight="1" x14ac:dyDescent="0.2">
      <c r="A333" s="63"/>
      <c r="B333" s="542" t="s">
        <v>348</v>
      </c>
      <c r="C333" s="543"/>
      <c r="D333" s="543"/>
      <c r="E333" s="543"/>
      <c r="F333" s="544"/>
      <c r="G333" s="103">
        <v>828</v>
      </c>
      <c r="H333" s="524"/>
      <c r="I333" s="524"/>
      <c r="J333" s="524"/>
      <c r="K333" s="524"/>
      <c r="L333" s="524"/>
      <c r="M333" s="545" t="s">
        <v>349</v>
      </c>
      <c r="N333" s="546"/>
      <c r="O333" s="546"/>
      <c r="P333" s="547"/>
      <c r="Q333" s="103">
        <v>830</v>
      </c>
      <c r="R333" s="548"/>
      <c r="S333" s="549"/>
      <c r="T333" s="549"/>
      <c r="U333" s="550"/>
      <c r="V333" s="551" t="s">
        <v>350</v>
      </c>
      <c r="W333" s="551"/>
      <c r="X333" s="551"/>
      <c r="Y333" s="551"/>
      <c r="Z333" s="551"/>
      <c r="AA333" s="551"/>
      <c r="AB333" s="103">
        <v>829</v>
      </c>
      <c r="AC333" s="524"/>
      <c r="AD333" s="524"/>
      <c r="AE333" s="524"/>
      <c r="AF333" s="524"/>
      <c r="AG333" s="524"/>
      <c r="AH333" s="113"/>
      <c r="AI333" s="48"/>
      <c r="AJ333" s="48"/>
      <c r="AK333" s="68"/>
    </row>
    <row r="334" spans="1:37" s="48" customFormat="1" ht="23.1" customHeight="1" x14ac:dyDescent="0.2">
      <c r="A334" s="2"/>
      <c r="B334" s="511" t="s">
        <v>351</v>
      </c>
      <c r="C334" s="511"/>
      <c r="D334" s="511"/>
      <c r="E334" s="511"/>
      <c r="F334" s="511"/>
      <c r="G334" s="511"/>
      <c r="H334" s="511"/>
      <c r="I334" s="511"/>
      <c r="J334" s="511"/>
      <c r="K334" s="511"/>
      <c r="L334" s="511"/>
      <c r="M334" s="511"/>
      <c r="N334" s="511"/>
      <c r="O334" s="511"/>
      <c r="P334" s="511"/>
      <c r="Q334" s="511"/>
      <c r="R334" s="511"/>
      <c r="S334" s="511"/>
      <c r="T334" s="511"/>
      <c r="U334" s="511"/>
      <c r="V334" s="511"/>
      <c r="W334" s="511"/>
      <c r="X334" s="511"/>
      <c r="Y334" s="511"/>
      <c r="Z334" s="511"/>
      <c r="AA334" s="511"/>
      <c r="AB334" s="511"/>
      <c r="AC334" s="511"/>
      <c r="AD334" s="511"/>
      <c r="AE334" s="511"/>
      <c r="AF334" s="511"/>
      <c r="AG334" s="511"/>
      <c r="AH334" s="511"/>
      <c r="AK334" s="50"/>
    </row>
    <row r="335" spans="1:37" s="48" customFormat="1" ht="14.45" customHeight="1" x14ac:dyDescent="0.2">
      <c r="A335" s="2"/>
      <c r="B335" s="535" t="s">
        <v>326</v>
      </c>
      <c r="C335" s="536"/>
      <c r="D335" s="536"/>
      <c r="E335" s="536"/>
      <c r="F335" s="536"/>
      <c r="G335" s="536"/>
      <c r="H335" s="536"/>
      <c r="I335" s="536"/>
      <c r="J335" s="536"/>
      <c r="K335" s="536"/>
      <c r="L335" s="536"/>
      <c r="M335" s="536"/>
      <c r="N335" s="536"/>
      <c r="O335" s="536"/>
      <c r="P335" s="536"/>
      <c r="Q335" s="536"/>
      <c r="R335" s="536"/>
      <c r="S335" s="536"/>
      <c r="T335" s="536"/>
      <c r="U335" s="537"/>
      <c r="V335" s="541" t="s">
        <v>327</v>
      </c>
      <c r="W335" s="541"/>
      <c r="X335" s="541"/>
      <c r="Y335" s="541"/>
      <c r="Z335" s="541"/>
      <c r="AA335" s="541"/>
      <c r="AB335" s="541" t="s">
        <v>328</v>
      </c>
      <c r="AC335" s="541"/>
      <c r="AD335" s="541"/>
      <c r="AE335" s="541"/>
      <c r="AF335" s="541"/>
      <c r="AG335" s="541"/>
      <c r="AH335" s="117"/>
      <c r="AK335" s="50"/>
    </row>
    <row r="336" spans="1:37" s="48" customFormat="1" x14ac:dyDescent="0.2">
      <c r="A336" s="2"/>
      <c r="B336" s="538"/>
      <c r="C336" s="539"/>
      <c r="D336" s="539"/>
      <c r="E336" s="539"/>
      <c r="F336" s="539"/>
      <c r="G336" s="539"/>
      <c r="H336" s="539"/>
      <c r="I336" s="539"/>
      <c r="J336" s="539"/>
      <c r="K336" s="539"/>
      <c r="L336" s="539"/>
      <c r="M336" s="539"/>
      <c r="N336" s="539"/>
      <c r="O336" s="539"/>
      <c r="P336" s="539"/>
      <c r="Q336" s="539"/>
      <c r="R336" s="539"/>
      <c r="S336" s="539"/>
      <c r="T336" s="539"/>
      <c r="U336" s="540"/>
      <c r="V336" s="541"/>
      <c r="W336" s="541"/>
      <c r="X336" s="541"/>
      <c r="Y336" s="541"/>
      <c r="Z336" s="541"/>
      <c r="AA336" s="541"/>
      <c r="AB336" s="541"/>
      <c r="AC336" s="541"/>
      <c r="AD336" s="541"/>
      <c r="AE336" s="541"/>
      <c r="AF336" s="541"/>
      <c r="AG336" s="541"/>
      <c r="AH336" s="118"/>
      <c r="AK336" s="50"/>
    </row>
    <row r="337" spans="1:37" s="67" customFormat="1" ht="15.75" customHeight="1" x14ac:dyDescent="0.2">
      <c r="A337" s="63"/>
      <c r="B337" s="119" t="s">
        <v>352</v>
      </c>
      <c r="E337" s="120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2"/>
      <c r="V337" s="103">
        <v>772</v>
      </c>
      <c r="W337" s="524"/>
      <c r="X337" s="524"/>
      <c r="Y337" s="524"/>
      <c r="Z337" s="524"/>
      <c r="AA337" s="524"/>
      <c r="AB337" s="103">
        <v>811</v>
      </c>
      <c r="AC337" s="534"/>
      <c r="AD337" s="534"/>
      <c r="AE337" s="534"/>
      <c r="AF337" s="534"/>
      <c r="AG337" s="534"/>
      <c r="AH337" s="123"/>
      <c r="AI337" s="48"/>
      <c r="AJ337" s="48"/>
      <c r="AK337" s="68"/>
    </row>
    <row r="338" spans="1:37" s="67" customFormat="1" ht="15.75" customHeight="1" x14ac:dyDescent="0.2">
      <c r="A338" s="63"/>
      <c r="B338" s="119" t="s">
        <v>353</v>
      </c>
      <c r="C338" s="124"/>
      <c r="D338" s="124"/>
      <c r="E338" s="120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2"/>
      <c r="V338" s="103">
        <v>873</v>
      </c>
      <c r="W338" s="524"/>
      <c r="X338" s="524"/>
      <c r="Y338" s="524"/>
      <c r="Z338" s="524"/>
      <c r="AA338" s="524"/>
      <c r="AB338" s="103">
        <v>1002</v>
      </c>
      <c r="AC338" s="534"/>
      <c r="AD338" s="534"/>
      <c r="AE338" s="534"/>
      <c r="AF338" s="534"/>
      <c r="AG338" s="534"/>
      <c r="AH338" s="123"/>
      <c r="AI338" s="48"/>
      <c r="AJ338" s="48"/>
      <c r="AK338" s="68"/>
    </row>
    <row r="339" spans="1:37" s="67" customFormat="1" ht="15" x14ac:dyDescent="0.2">
      <c r="A339" s="63"/>
      <c r="B339" s="125" t="s">
        <v>354</v>
      </c>
      <c r="C339" s="124"/>
      <c r="D339" s="124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7"/>
      <c r="V339" s="103">
        <v>1120</v>
      </c>
      <c r="W339" s="524"/>
      <c r="X339" s="524"/>
      <c r="Y339" s="524"/>
      <c r="Z339" s="524"/>
      <c r="AA339" s="524"/>
      <c r="AB339" s="103">
        <v>1121</v>
      </c>
      <c r="AC339" s="534"/>
      <c r="AD339" s="534"/>
      <c r="AE339" s="534"/>
      <c r="AF339" s="534"/>
      <c r="AG339" s="534"/>
      <c r="AH339" s="123"/>
      <c r="AI339" s="48"/>
      <c r="AJ339" s="48"/>
      <c r="AK339" s="68"/>
    </row>
    <row r="340" spans="1:37" s="67" customFormat="1" ht="15.75" customHeight="1" x14ac:dyDescent="0.2">
      <c r="A340" s="63"/>
      <c r="B340" s="119" t="s">
        <v>355</v>
      </c>
      <c r="C340" s="124"/>
      <c r="D340" s="124"/>
      <c r="E340" s="120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2"/>
      <c r="V340" s="103">
        <v>1122</v>
      </c>
      <c r="W340" s="524"/>
      <c r="X340" s="524"/>
      <c r="Y340" s="524"/>
      <c r="Z340" s="524"/>
      <c r="AA340" s="524"/>
      <c r="AB340" s="103">
        <v>1124</v>
      </c>
      <c r="AC340" s="534"/>
      <c r="AD340" s="534"/>
      <c r="AE340" s="534"/>
      <c r="AF340" s="534"/>
      <c r="AG340" s="534"/>
      <c r="AH340" s="123"/>
      <c r="AI340" s="48"/>
      <c r="AJ340" s="48"/>
      <c r="AK340" s="68"/>
    </row>
    <row r="341" spans="1:37" s="67" customFormat="1" ht="15.75" customHeight="1" x14ac:dyDescent="0.2">
      <c r="A341" s="63"/>
      <c r="B341" s="128" t="s">
        <v>356</v>
      </c>
      <c r="C341" s="124"/>
      <c r="D341" s="124"/>
      <c r="E341" s="120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2"/>
      <c r="V341" s="129">
        <v>1258</v>
      </c>
      <c r="W341" s="524"/>
      <c r="X341" s="524"/>
      <c r="Y341" s="524"/>
      <c r="Z341" s="524"/>
      <c r="AA341" s="524"/>
      <c r="AB341" s="129">
        <v>1259</v>
      </c>
      <c r="AC341" s="534"/>
      <c r="AD341" s="534"/>
      <c r="AE341" s="534"/>
      <c r="AF341" s="534"/>
      <c r="AG341" s="534"/>
      <c r="AH341" s="123"/>
      <c r="AI341" s="48"/>
      <c r="AJ341" s="48"/>
      <c r="AK341" s="68"/>
    </row>
    <row r="342" spans="1:37" s="67" customFormat="1" x14ac:dyDescent="0.2">
      <c r="A342" s="63"/>
      <c r="B342" s="130" t="s">
        <v>357</v>
      </c>
      <c r="C342" s="124"/>
      <c r="D342" s="124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2"/>
      <c r="V342" s="133">
        <v>1838</v>
      </c>
      <c r="W342" s="555"/>
      <c r="X342" s="555"/>
      <c r="Y342" s="555"/>
      <c r="Z342" s="555"/>
      <c r="AA342" s="555"/>
      <c r="AB342" s="133">
        <v>1839</v>
      </c>
      <c r="AC342" s="556">
        <v>0</v>
      </c>
      <c r="AD342" s="556"/>
      <c r="AE342" s="556"/>
      <c r="AF342" s="556"/>
      <c r="AG342" s="556"/>
      <c r="AH342" s="123"/>
      <c r="AI342" s="48"/>
      <c r="AJ342" s="48"/>
      <c r="AK342" s="68"/>
    </row>
    <row r="343" spans="1:37" s="67" customFormat="1" ht="23.45" customHeight="1" x14ac:dyDescent="0.2">
      <c r="A343" s="63"/>
      <c r="B343" s="119" t="s">
        <v>358</v>
      </c>
      <c r="C343" s="124"/>
      <c r="D343" s="124"/>
      <c r="E343" s="120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2"/>
      <c r="V343" s="103">
        <v>1775</v>
      </c>
      <c r="W343" s="524"/>
      <c r="X343" s="524"/>
      <c r="Y343" s="524"/>
      <c r="Z343" s="524"/>
      <c r="AA343" s="524"/>
      <c r="AB343" s="528"/>
      <c r="AC343" s="529"/>
      <c r="AD343" s="529"/>
      <c r="AE343" s="529"/>
      <c r="AF343" s="529"/>
      <c r="AG343" s="530"/>
      <c r="AH343" s="123"/>
      <c r="AI343" s="48"/>
      <c r="AJ343" s="48"/>
      <c r="AK343" s="68"/>
    </row>
    <row r="344" spans="1:37" s="67" customFormat="1" ht="23.45" customHeight="1" x14ac:dyDescent="0.2">
      <c r="A344" s="63"/>
      <c r="B344" s="134" t="s">
        <v>359</v>
      </c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6"/>
      <c r="V344" s="137">
        <v>1911</v>
      </c>
      <c r="W344" s="554"/>
      <c r="X344" s="554"/>
      <c r="Y344" s="554"/>
      <c r="Z344" s="554"/>
      <c r="AA344" s="554"/>
      <c r="AB344" s="528"/>
      <c r="AC344" s="529"/>
      <c r="AD344" s="529"/>
      <c r="AE344" s="529"/>
      <c r="AF344" s="529"/>
      <c r="AG344" s="530"/>
      <c r="AH344" s="123"/>
      <c r="AI344" s="48"/>
      <c r="AJ344" s="48"/>
      <c r="AK344" s="68"/>
    </row>
    <row r="345" spans="1:37" s="67" customFormat="1" ht="15.75" customHeight="1" x14ac:dyDescent="0.2">
      <c r="A345" s="63"/>
      <c r="B345" s="446" t="s">
        <v>360</v>
      </c>
      <c r="C345" s="446"/>
      <c r="D345" s="446"/>
      <c r="E345" s="446"/>
      <c r="F345" s="446"/>
      <c r="G345" s="446"/>
      <c r="H345" s="446"/>
      <c r="I345" s="446"/>
      <c r="J345" s="446"/>
      <c r="K345" s="446"/>
      <c r="L345" s="446"/>
      <c r="M345" s="446"/>
      <c r="N345" s="446"/>
      <c r="O345" s="446"/>
      <c r="P345" s="426" t="s">
        <v>361</v>
      </c>
      <c r="Q345" s="426"/>
      <c r="R345" s="426"/>
      <c r="S345" s="426"/>
      <c r="T345" s="426"/>
      <c r="U345" s="426"/>
      <c r="V345" s="426" t="s">
        <v>362</v>
      </c>
      <c r="W345" s="426"/>
      <c r="X345" s="426"/>
      <c r="Y345" s="426"/>
      <c r="Z345" s="426"/>
      <c r="AA345" s="426"/>
      <c r="AB345" s="426" t="s">
        <v>268</v>
      </c>
      <c r="AC345" s="426"/>
      <c r="AD345" s="426"/>
      <c r="AE345" s="426"/>
      <c r="AF345" s="426"/>
      <c r="AG345" s="426"/>
      <c r="AH345" s="113"/>
      <c r="AI345" s="48"/>
      <c r="AJ345" s="48"/>
      <c r="AK345" s="68"/>
    </row>
    <row r="346" spans="1:37" s="67" customFormat="1" ht="15.75" customHeight="1" x14ac:dyDescent="0.2">
      <c r="A346" s="63"/>
      <c r="B346" s="446"/>
      <c r="C346" s="446"/>
      <c r="D346" s="446"/>
      <c r="E346" s="446"/>
      <c r="F346" s="446"/>
      <c r="G346" s="446"/>
      <c r="H346" s="446"/>
      <c r="I346" s="446"/>
      <c r="J346" s="446"/>
      <c r="K346" s="446"/>
      <c r="L346" s="446"/>
      <c r="M346" s="446"/>
      <c r="N346" s="446"/>
      <c r="O346" s="446"/>
      <c r="P346" s="103">
        <v>999</v>
      </c>
      <c r="Q346" s="524"/>
      <c r="R346" s="524"/>
      <c r="S346" s="524"/>
      <c r="T346" s="524"/>
      <c r="U346" s="524"/>
      <c r="V346" s="103">
        <v>998</v>
      </c>
      <c r="W346" s="524"/>
      <c r="X346" s="524"/>
      <c r="Y346" s="524"/>
      <c r="Z346" s="524"/>
      <c r="AA346" s="524"/>
      <c r="AB346" s="103">
        <v>953</v>
      </c>
      <c r="AC346" s="524"/>
      <c r="AD346" s="524"/>
      <c r="AE346" s="524"/>
      <c r="AF346" s="524"/>
      <c r="AG346" s="524"/>
      <c r="AH346" s="113"/>
      <c r="AI346" s="48"/>
      <c r="AJ346" s="48"/>
      <c r="AK346" s="68"/>
    </row>
    <row r="347" spans="1:37" s="67" customFormat="1" ht="15.75" customHeight="1" x14ac:dyDescent="0.25">
      <c r="A347" s="63"/>
      <c r="B347" s="63"/>
      <c r="C347" s="63"/>
      <c r="D347" s="63"/>
      <c r="E347" s="63"/>
      <c r="F347" s="63"/>
      <c r="G347" s="63"/>
      <c r="H347" s="63"/>
      <c r="I347" s="138"/>
      <c r="J347" s="139"/>
      <c r="K347" s="139"/>
      <c r="L347" s="139"/>
      <c r="M347" s="139"/>
      <c r="N347" s="139"/>
      <c r="O347" s="139"/>
      <c r="P347" s="105"/>
      <c r="Q347" s="140"/>
      <c r="R347" s="140"/>
      <c r="S347" s="210" t="s">
        <v>630</v>
      </c>
      <c r="T347" s="140"/>
      <c r="U347" s="140"/>
      <c r="V347" s="105"/>
      <c r="W347" s="140"/>
      <c r="X347" s="140"/>
      <c r="Y347" s="140"/>
      <c r="Z347" s="140"/>
      <c r="AA347" s="140"/>
      <c r="AB347" s="105"/>
      <c r="AC347" s="140"/>
      <c r="AD347" s="140"/>
      <c r="AE347" s="140"/>
      <c r="AF347" s="140"/>
      <c r="AG347" s="140"/>
      <c r="AH347" s="48"/>
      <c r="AI347" s="48"/>
      <c r="AJ347" s="48"/>
      <c r="AK347" s="68"/>
    </row>
    <row r="348" spans="1:37" s="48" customFormat="1" x14ac:dyDescent="0.2">
      <c r="A348" s="2"/>
      <c r="B348" s="456" t="s">
        <v>363</v>
      </c>
      <c r="C348" s="456"/>
      <c r="D348" s="456"/>
      <c r="E348" s="456"/>
      <c r="F348" s="456"/>
      <c r="G348" s="456"/>
      <c r="H348" s="456"/>
      <c r="I348" s="456"/>
      <c r="AK348" s="50"/>
    </row>
    <row r="349" spans="1:37" s="48" customFormat="1" x14ac:dyDescent="0.2">
      <c r="A349" s="2"/>
      <c r="B349" s="480" t="s">
        <v>364</v>
      </c>
      <c r="C349" s="481"/>
      <c r="D349" s="481"/>
      <c r="E349" s="481"/>
      <c r="F349" s="481"/>
      <c r="G349" s="481"/>
      <c r="H349" s="481"/>
      <c r="I349" s="481"/>
      <c r="J349" s="481"/>
      <c r="K349" s="481"/>
      <c r="L349" s="481"/>
      <c r="M349" s="481"/>
      <c r="N349" s="481"/>
      <c r="O349" s="481"/>
      <c r="P349" s="481"/>
      <c r="Q349" s="481"/>
      <c r="R349" s="481"/>
      <c r="S349" s="481"/>
      <c r="T349" s="481"/>
      <c r="U349" s="481"/>
      <c r="V349" s="481"/>
      <c r="W349" s="481"/>
      <c r="X349" s="481"/>
      <c r="AK349" s="50"/>
    </row>
    <row r="350" spans="1:37" s="48" customFormat="1" x14ac:dyDescent="0.2">
      <c r="A350" s="2"/>
      <c r="B350" s="482"/>
      <c r="C350" s="483"/>
      <c r="D350" s="483"/>
      <c r="E350" s="483"/>
      <c r="F350" s="483"/>
      <c r="G350" s="483"/>
      <c r="H350" s="483"/>
      <c r="I350" s="483"/>
      <c r="J350" s="483"/>
      <c r="K350" s="483"/>
      <c r="L350" s="483"/>
      <c r="M350" s="483"/>
      <c r="N350" s="483"/>
      <c r="O350" s="483"/>
      <c r="P350" s="483"/>
      <c r="Q350" s="483"/>
      <c r="R350" s="483"/>
      <c r="S350" s="483"/>
      <c r="T350" s="483"/>
      <c r="U350" s="483"/>
      <c r="V350" s="483"/>
      <c r="W350" s="483"/>
      <c r="X350" s="483"/>
      <c r="AK350" s="50"/>
    </row>
    <row r="351" spans="1:37" s="48" customFormat="1" ht="15" customHeight="1" x14ac:dyDescent="0.2">
      <c r="A351" s="2"/>
      <c r="B351" s="141" t="s">
        <v>365</v>
      </c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3"/>
      <c r="R351" s="144">
        <v>1160</v>
      </c>
      <c r="S351" s="552"/>
      <c r="T351" s="552"/>
      <c r="U351" s="552"/>
      <c r="V351" s="552"/>
      <c r="W351" s="552"/>
      <c r="X351" s="145" t="s">
        <v>10</v>
      </c>
      <c r="AK351" s="50"/>
    </row>
    <row r="352" spans="1:37" s="48" customFormat="1" ht="28.7" customHeight="1" x14ac:dyDescent="0.2">
      <c r="A352" s="2"/>
      <c r="B352" s="498" t="s">
        <v>366</v>
      </c>
      <c r="C352" s="499"/>
      <c r="D352" s="499"/>
      <c r="E352" s="499"/>
      <c r="F352" s="499"/>
      <c r="G352" s="499"/>
      <c r="H352" s="499"/>
      <c r="I352" s="499"/>
      <c r="J352" s="499"/>
      <c r="K352" s="499"/>
      <c r="L352" s="499"/>
      <c r="M352" s="499"/>
      <c r="N352" s="499"/>
      <c r="O352" s="499"/>
      <c r="P352" s="499"/>
      <c r="Q352" s="500"/>
      <c r="R352" s="90">
        <v>1163</v>
      </c>
      <c r="S352" s="553"/>
      <c r="T352" s="553"/>
      <c r="U352" s="553"/>
      <c r="V352" s="553"/>
      <c r="W352" s="553"/>
      <c r="X352" s="73" t="s">
        <v>41</v>
      </c>
      <c r="AK352" s="50"/>
    </row>
    <row r="353" spans="1:37" s="48" customFormat="1" ht="30" customHeight="1" x14ac:dyDescent="0.2">
      <c r="A353" s="2"/>
      <c r="B353" s="498" t="s">
        <v>601</v>
      </c>
      <c r="C353" s="499"/>
      <c r="D353" s="499"/>
      <c r="E353" s="499"/>
      <c r="F353" s="499"/>
      <c r="G353" s="499"/>
      <c r="H353" s="499"/>
      <c r="I353" s="499"/>
      <c r="J353" s="499"/>
      <c r="K353" s="499"/>
      <c r="L353" s="499"/>
      <c r="M353" s="499"/>
      <c r="N353" s="499"/>
      <c r="O353" s="499"/>
      <c r="P353" s="499"/>
      <c r="Q353" s="500"/>
      <c r="R353" s="90">
        <v>1164</v>
      </c>
      <c r="S353" s="553"/>
      <c r="T353" s="553"/>
      <c r="U353" s="553"/>
      <c r="V353" s="553"/>
      <c r="W353" s="553"/>
      <c r="X353" s="73" t="s">
        <v>41</v>
      </c>
      <c r="AK353" s="50"/>
    </row>
    <row r="354" spans="1:37" s="48" customFormat="1" ht="15" customHeight="1" x14ac:dyDescent="0.2">
      <c r="A354" s="2"/>
      <c r="B354" s="498" t="s">
        <v>602</v>
      </c>
      <c r="C354" s="499"/>
      <c r="D354" s="499"/>
      <c r="E354" s="499"/>
      <c r="F354" s="499"/>
      <c r="G354" s="499"/>
      <c r="H354" s="499"/>
      <c r="I354" s="499"/>
      <c r="J354" s="499"/>
      <c r="K354" s="499"/>
      <c r="L354" s="499"/>
      <c r="M354" s="499"/>
      <c r="N354" s="499"/>
      <c r="O354" s="499"/>
      <c r="P354" s="499"/>
      <c r="Q354" s="500"/>
      <c r="R354" s="90">
        <v>1166</v>
      </c>
      <c r="S354" s="524"/>
      <c r="T354" s="524"/>
      <c r="U354" s="524"/>
      <c r="V354" s="524"/>
      <c r="W354" s="524"/>
      <c r="X354" s="78" t="s">
        <v>10</v>
      </c>
      <c r="AK354" s="50"/>
    </row>
    <row r="355" spans="1:37" s="48" customFormat="1" ht="15" customHeight="1" x14ac:dyDescent="0.2">
      <c r="A355" s="2"/>
      <c r="B355" s="498" t="s">
        <v>603</v>
      </c>
      <c r="C355" s="499"/>
      <c r="D355" s="499"/>
      <c r="E355" s="499"/>
      <c r="F355" s="499"/>
      <c r="G355" s="499"/>
      <c r="H355" s="499"/>
      <c r="I355" s="499"/>
      <c r="J355" s="499"/>
      <c r="K355" s="499"/>
      <c r="L355" s="499"/>
      <c r="M355" s="499"/>
      <c r="N355" s="499"/>
      <c r="O355" s="499"/>
      <c r="P355" s="499"/>
      <c r="Q355" s="500"/>
      <c r="R355" s="90">
        <v>1168</v>
      </c>
      <c r="S355" s="557"/>
      <c r="T355" s="557"/>
      <c r="U355" s="557"/>
      <c r="V355" s="557"/>
      <c r="W355" s="557"/>
      <c r="X355" s="72" t="s">
        <v>46</v>
      </c>
      <c r="AK355" s="50"/>
    </row>
    <row r="356" spans="1:37" s="48" customFormat="1" ht="15" customHeight="1" x14ac:dyDescent="0.2">
      <c r="A356" s="2"/>
      <c r="B356" s="498" t="s">
        <v>604</v>
      </c>
      <c r="C356" s="499"/>
      <c r="D356" s="499"/>
      <c r="E356" s="499"/>
      <c r="F356" s="499"/>
      <c r="G356" s="499"/>
      <c r="H356" s="499"/>
      <c r="I356" s="499"/>
      <c r="J356" s="499"/>
      <c r="K356" s="499"/>
      <c r="L356" s="499"/>
      <c r="M356" s="499"/>
      <c r="N356" s="499"/>
      <c r="O356" s="499"/>
      <c r="P356" s="499"/>
      <c r="Q356" s="500"/>
      <c r="R356" s="90">
        <v>1169</v>
      </c>
      <c r="S356" s="557"/>
      <c r="T356" s="557"/>
      <c r="U356" s="557"/>
      <c r="V356" s="557"/>
      <c r="W356" s="557"/>
      <c r="X356" s="72" t="s">
        <v>46</v>
      </c>
      <c r="AK356" s="50"/>
    </row>
    <row r="357" spans="1:37" s="48" customFormat="1" ht="15" customHeight="1" x14ac:dyDescent="0.2">
      <c r="A357" s="2"/>
      <c r="B357" s="498" t="s">
        <v>605</v>
      </c>
      <c r="C357" s="499"/>
      <c r="D357" s="499"/>
      <c r="E357" s="499"/>
      <c r="F357" s="499"/>
      <c r="G357" s="499"/>
      <c r="H357" s="499"/>
      <c r="I357" s="499"/>
      <c r="J357" s="499"/>
      <c r="K357" s="499"/>
      <c r="L357" s="499"/>
      <c r="M357" s="499"/>
      <c r="N357" s="499"/>
      <c r="O357" s="499"/>
      <c r="P357" s="499"/>
      <c r="Q357" s="500"/>
      <c r="R357" s="90">
        <v>1170</v>
      </c>
      <c r="S357" s="557"/>
      <c r="T357" s="557"/>
      <c r="U357" s="557"/>
      <c r="V357" s="557"/>
      <c r="W357" s="557"/>
      <c r="X357" s="72" t="s">
        <v>46</v>
      </c>
      <c r="AK357" s="50"/>
    </row>
    <row r="358" spans="1:37" s="48" customFormat="1" ht="15" customHeight="1" x14ac:dyDescent="0.2">
      <c r="A358" s="2"/>
      <c r="B358" s="498" t="s">
        <v>606</v>
      </c>
      <c r="C358" s="499"/>
      <c r="D358" s="499"/>
      <c r="E358" s="499"/>
      <c r="F358" s="499"/>
      <c r="G358" s="499"/>
      <c r="H358" s="499"/>
      <c r="I358" s="499"/>
      <c r="J358" s="499"/>
      <c r="K358" s="499"/>
      <c r="L358" s="499"/>
      <c r="M358" s="499"/>
      <c r="N358" s="499"/>
      <c r="O358" s="499"/>
      <c r="P358" s="499"/>
      <c r="Q358" s="500"/>
      <c r="R358" s="90">
        <v>1171</v>
      </c>
      <c r="S358" s="524"/>
      <c r="T358" s="524"/>
      <c r="U358" s="524"/>
      <c r="V358" s="524"/>
      <c r="W358" s="524"/>
      <c r="X358" s="78" t="s">
        <v>10</v>
      </c>
      <c r="AK358" s="50"/>
    </row>
    <row r="359" spans="1:37" s="48" customFormat="1" ht="15" customHeight="1" x14ac:dyDescent="0.2">
      <c r="A359" s="2"/>
      <c r="B359" s="498" t="s">
        <v>607</v>
      </c>
      <c r="C359" s="499"/>
      <c r="D359" s="499"/>
      <c r="E359" s="499"/>
      <c r="F359" s="499"/>
      <c r="G359" s="499"/>
      <c r="H359" s="499"/>
      <c r="I359" s="499"/>
      <c r="J359" s="499"/>
      <c r="K359" s="499"/>
      <c r="L359" s="499"/>
      <c r="M359" s="499"/>
      <c r="N359" s="499"/>
      <c r="O359" s="499"/>
      <c r="P359" s="499"/>
      <c r="Q359" s="500"/>
      <c r="R359" s="90">
        <v>1172</v>
      </c>
      <c r="S359" s="553"/>
      <c r="T359" s="553"/>
      <c r="U359" s="553"/>
      <c r="V359" s="553"/>
      <c r="W359" s="553"/>
      <c r="X359" s="73" t="s">
        <v>41</v>
      </c>
      <c r="AK359" s="50"/>
    </row>
    <row r="360" spans="1:37" s="48" customFormat="1" ht="15" customHeight="1" x14ac:dyDescent="0.2">
      <c r="A360" s="2"/>
      <c r="B360" s="498" t="s">
        <v>608</v>
      </c>
      <c r="C360" s="499"/>
      <c r="D360" s="499"/>
      <c r="E360" s="499"/>
      <c r="F360" s="499"/>
      <c r="G360" s="499"/>
      <c r="H360" s="499"/>
      <c r="I360" s="499"/>
      <c r="J360" s="499"/>
      <c r="K360" s="499"/>
      <c r="L360" s="499"/>
      <c r="M360" s="499"/>
      <c r="N360" s="499"/>
      <c r="O360" s="499"/>
      <c r="P360" s="499"/>
      <c r="Q360" s="500"/>
      <c r="R360" s="90">
        <v>1173</v>
      </c>
      <c r="S360" s="524"/>
      <c r="T360" s="524"/>
      <c r="U360" s="524"/>
      <c r="V360" s="524"/>
      <c r="W360" s="524"/>
      <c r="X360" s="78" t="s">
        <v>10</v>
      </c>
      <c r="AK360" s="50"/>
    </row>
    <row r="361" spans="1:37" s="48" customFormat="1" ht="15" customHeight="1" x14ac:dyDescent="0.2">
      <c r="A361" s="2"/>
      <c r="B361" s="498" t="s">
        <v>609</v>
      </c>
      <c r="C361" s="499"/>
      <c r="D361" s="499"/>
      <c r="E361" s="499"/>
      <c r="F361" s="499"/>
      <c r="G361" s="499"/>
      <c r="H361" s="499"/>
      <c r="I361" s="499"/>
      <c r="J361" s="499"/>
      <c r="K361" s="499"/>
      <c r="L361" s="499"/>
      <c r="M361" s="499"/>
      <c r="N361" s="499"/>
      <c r="O361" s="499"/>
      <c r="P361" s="499"/>
      <c r="Q361" s="500"/>
      <c r="R361" s="90">
        <v>1174</v>
      </c>
      <c r="S361" s="557">
        <f>+S358+S360-S359</f>
        <v>0</v>
      </c>
      <c r="T361" s="557"/>
      <c r="U361" s="557"/>
      <c r="V361" s="557"/>
      <c r="W361" s="557"/>
      <c r="X361" s="72" t="s">
        <v>46</v>
      </c>
      <c r="AK361" s="50"/>
    </row>
    <row r="362" spans="1:37" s="48" customFormat="1" x14ac:dyDescent="0.2">
      <c r="A362" s="2"/>
      <c r="AK362" s="50"/>
    </row>
    <row r="363" spans="1:37" s="48" customFormat="1" x14ac:dyDescent="0.2">
      <c r="A363" s="2"/>
      <c r="B363" s="480" t="s">
        <v>367</v>
      </c>
      <c r="C363" s="481"/>
      <c r="D363" s="481"/>
      <c r="E363" s="481"/>
      <c r="F363" s="481"/>
      <c r="G363" s="481"/>
      <c r="H363" s="481"/>
      <c r="I363" s="481"/>
      <c r="J363" s="481"/>
      <c r="K363" s="481"/>
      <c r="L363" s="481"/>
      <c r="M363" s="481"/>
      <c r="N363" s="481"/>
      <c r="O363" s="481"/>
      <c r="P363" s="481"/>
      <c r="Q363" s="481"/>
      <c r="R363" s="481"/>
      <c r="S363" s="481"/>
      <c r="T363" s="481"/>
      <c r="U363" s="481"/>
      <c r="V363" s="481"/>
      <c r="W363" s="481"/>
      <c r="X363" s="481"/>
      <c r="AK363" s="50"/>
    </row>
    <row r="364" spans="1:37" s="48" customFormat="1" x14ac:dyDescent="0.2">
      <c r="A364" s="2"/>
      <c r="B364" s="482"/>
      <c r="C364" s="483"/>
      <c r="D364" s="483"/>
      <c r="E364" s="483"/>
      <c r="F364" s="483"/>
      <c r="G364" s="483"/>
      <c r="H364" s="483"/>
      <c r="I364" s="483"/>
      <c r="J364" s="483"/>
      <c r="K364" s="483"/>
      <c r="L364" s="483"/>
      <c r="M364" s="483"/>
      <c r="N364" s="483"/>
      <c r="O364" s="483"/>
      <c r="P364" s="483"/>
      <c r="Q364" s="483"/>
      <c r="R364" s="483"/>
      <c r="S364" s="483"/>
      <c r="T364" s="483"/>
      <c r="U364" s="483"/>
      <c r="V364" s="483"/>
      <c r="W364" s="483"/>
      <c r="X364" s="483"/>
      <c r="AK364" s="50"/>
    </row>
    <row r="365" spans="1:37" s="48" customFormat="1" ht="16.5" customHeight="1" x14ac:dyDescent="0.2">
      <c r="A365" s="2"/>
      <c r="B365" s="141" t="s">
        <v>610</v>
      </c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3"/>
      <c r="R365" s="144">
        <v>940</v>
      </c>
      <c r="S365" s="565"/>
      <c r="T365" s="565"/>
      <c r="U365" s="565"/>
      <c r="V365" s="565"/>
      <c r="W365" s="565"/>
      <c r="X365" s="146"/>
      <c r="AK365" s="50"/>
    </row>
    <row r="366" spans="1:37" s="48" customFormat="1" ht="16.5" customHeight="1" x14ac:dyDescent="0.2">
      <c r="A366" s="2"/>
      <c r="B366" s="141" t="s">
        <v>611</v>
      </c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3"/>
      <c r="R366" s="90">
        <v>938</v>
      </c>
      <c r="S366" s="494"/>
      <c r="T366" s="494"/>
      <c r="U366" s="494"/>
      <c r="V366" s="494"/>
      <c r="W366" s="494"/>
      <c r="X366" s="78" t="s">
        <v>10</v>
      </c>
      <c r="AK366" s="50"/>
    </row>
    <row r="367" spans="1:37" s="48" customFormat="1" ht="16.5" customHeight="1" x14ac:dyDescent="0.2">
      <c r="A367" s="2"/>
      <c r="B367" s="141" t="s">
        <v>612</v>
      </c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3"/>
      <c r="R367" s="90">
        <v>949</v>
      </c>
      <c r="S367" s="494"/>
      <c r="T367" s="494"/>
      <c r="U367" s="494"/>
      <c r="V367" s="494"/>
      <c r="W367" s="494"/>
      <c r="X367" s="78" t="s">
        <v>10</v>
      </c>
      <c r="AK367" s="50"/>
    </row>
    <row r="368" spans="1:37" s="48" customFormat="1" ht="38.450000000000003" customHeight="1" x14ac:dyDescent="0.2">
      <c r="A368" s="2"/>
      <c r="B368" s="498" t="s">
        <v>368</v>
      </c>
      <c r="C368" s="499"/>
      <c r="D368" s="499"/>
      <c r="E368" s="499"/>
      <c r="F368" s="499"/>
      <c r="G368" s="499"/>
      <c r="H368" s="499"/>
      <c r="I368" s="499"/>
      <c r="J368" s="499"/>
      <c r="K368" s="499"/>
      <c r="L368" s="499"/>
      <c r="M368" s="499"/>
      <c r="N368" s="499"/>
      <c r="O368" s="499"/>
      <c r="P368" s="499"/>
      <c r="Q368" s="500"/>
      <c r="R368" s="90">
        <v>950</v>
      </c>
      <c r="S368" s="566"/>
      <c r="T368" s="566"/>
      <c r="U368" s="566"/>
      <c r="V368" s="566"/>
      <c r="W368" s="566"/>
      <c r="X368" s="73" t="s">
        <v>41</v>
      </c>
      <c r="AK368" s="50"/>
    </row>
    <row r="369" spans="1:37" s="48" customFormat="1" ht="33" customHeight="1" x14ac:dyDescent="0.2">
      <c r="A369" s="2"/>
      <c r="B369" s="498" t="s">
        <v>369</v>
      </c>
      <c r="C369" s="499"/>
      <c r="D369" s="499"/>
      <c r="E369" s="499"/>
      <c r="F369" s="499"/>
      <c r="G369" s="499"/>
      <c r="H369" s="499"/>
      <c r="I369" s="499"/>
      <c r="J369" s="499"/>
      <c r="K369" s="499"/>
      <c r="L369" s="499"/>
      <c r="M369" s="499"/>
      <c r="N369" s="499"/>
      <c r="O369" s="499"/>
      <c r="P369" s="499"/>
      <c r="Q369" s="500"/>
      <c r="R369" s="90">
        <v>1066</v>
      </c>
      <c r="S369" s="563"/>
      <c r="T369" s="563"/>
      <c r="U369" s="563"/>
      <c r="V369" s="563"/>
      <c r="W369" s="563"/>
      <c r="X369" s="72" t="s">
        <v>46</v>
      </c>
      <c r="AK369" s="50"/>
    </row>
    <row r="370" spans="1:37" s="48" customFormat="1" x14ac:dyDescent="0.2">
      <c r="A370" s="2"/>
      <c r="AK370" s="50"/>
    </row>
    <row r="371" spans="1:37" s="48" customFormat="1" x14ac:dyDescent="0.2">
      <c r="A371" s="2"/>
      <c r="B371" s="480" t="s">
        <v>370</v>
      </c>
      <c r="C371" s="481"/>
      <c r="D371" s="481"/>
      <c r="E371" s="481"/>
      <c r="F371" s="48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  <c r="R371" s="481"/>
      <c r="S371" s="481"/>
      <c r="T371" s="481"/>
      <c r="U371" s="481"/>
      <c r="V371" s="481"/>
      <c r="W371" s="481"/>
      <c r="X371" s="481"/>
      <c r="AK371" s="50"/>
    </row>
    <row r="372" spans="1:37" s="48" customFormat="1" x14ac:dyDescent="0.2">
      <c r="A372" s="2"/>
      <c r="B372" s="482"/>
      <c r="C372" s="483"/>
      <c r="D372" s="483"/>
      <c r="E372" s="483"/>
      <c r="F372" s="483"/>
      <c r="G372" s="483"/>
      <c r="H372" s="483"/>
      <c r="I372" s="483"/>
      <c r="J372" s="483"/>
      <c r="K372" s="483"/>
      <c r="L372" s="483"/>
      <c r="M372" s="483"/>
      <c r="N372" s="483"/>
      <c r="O372" s="483"/>
      <c r="P372" s="483"/>
      <c r="Q372" s="483"/>
      <c r="R372" s="483"/>
      <c r="S372" s="483"/>
      <c r="T372" s="483"/>
      <c r="U372" s="483"/>
      <c r="V372" s="483"/>
      <c r="W372" s="483"/>
      <c r="X372" s="483"/>
      <c r="AK372" s="50"/>
    </row>
    <row r="373" spans="1:37" s="48" customFormat="1" ht="17.25" customHeight="1" x14ac:dyDescent="0.2">
      <c r="A373" s="2"/>
      <c r="B373" s="141" t="s">
        <v>371</v>
      </c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3"/>
      <c r="R373" s="147">
        <v>884</v>
      </c>
      <c r="S373" s="564">
        <v>0</v>
      </c>
      <c r="T373" s="564"/>
      <c r="U373" s="564"/>
      <c r="V373" s="564"/>
      <c r="W373" s="564"/>
      <c r="X373" s="148"/>
      <c r="AK373" s="50"/>
    </row>
    <row r="374" spans="1:37" s="48" customFormat="1" ht="17.25" customHeight="1" x14ac:dyDescent="0.2">
      <c r="A374" s="2"/>
      <c r="B374" s="141" t="s">
        <v>372</v>
      </c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3"/>
      <c r="R374" s="149">
        <v>885</v>
      </c>
      <c r="S374" s="558">
        <v>0</v>
      </c>
      <c r="T374" s="558"/>
      <c r="U374" s="558"/>
      <c r="V374" s="558"/>
      <c r="W374" s="558"/>
      <c r="X374" s="150"/>
      <c r="AK374" s="50"/>
    </row>
    <row r="375" spans="1:37" s="48" customFormat="1" ht="17.25" customHeight="1" x14ac:dyDescent="0.2">
      <c r="A375" s="2"/>
      <c r="B375" s="141" t="s">
        <v>373</v>
      </c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3"/>
      <c r="R375" s="149">
        <v>886</v>
      </c>
      <c r="S375" s="558">
        <v>0</v>
      </c>
      <c r="T375" s="558"/>
      <c r="U375" s="558"/>
      <c r="V375" s="558"/>
      <c r="W375" s="558"/>
      <c r="X375" s="150"/>
      <c r="AK375" s="50"/>
    </row>
    <row r="376" spans="1:37" s="48" customFormat="1" ht="17.25" customHeight="1" x14ac:dyDescent="0.2">
      <c r="A376" s="2"/>
      <c r="B376" s="141" t="s">
        <v>374</v>
      </c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3"/>
      <c r="R376" s="149">
        <v>985</v>
      </c>
      <c r="S376" s="558">
        <v>0</v>
      </c>
      <c r="T376" s="558"/>
      <c r="U376" s="558"/>
      <c r="V376" s="558"/>
      <c r="W376" s="558"/>
      <c r="X376" s="150"/>
      <c r="AK376" s="50"/>
    </row>
    <row r="377" spans="1:37" s="48" customFormat="1" ht="17.25" customHeight="1" x14ac:dyDescent="0.2">
      <c r="A377" s="2"/>
      <c r="B377" s="141" t="s">
        <v>375</v>
      </c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3"/>
      <c r="R377" s="149">
        <v>887</v>
      </c>
      <c r="S377" s="558">
        <v>0</v>
      </c>
      <c r="T377" s="558"/>
      <c r="U377" s="558"/>
      <c r="V377" s="558"/>
      <c r="W377" s="558"/>
      <c r="X377" s="150"/>
      <c r="AK377" s="50"/>
    </row>
    <row r="378" spans="1:37" s="48" customFormat="1" x14ac:dyDescent="0.2">
      <c r="A378" s="2"/>
      <c r="AK378" s="50"/>
    </row>
    <row r="379" spans="1:37" s="48" customFormat="1" ht="14.45" customHeight="1" x14ac:dyDescent="0.2">
      <c r="A379" s="2"/>
      <c r="B379" s="480" t="s">
        <v>376</v>
      </c>
      <c r="C379" s="481"/>
      <c r="D379" s="481"/>
      <c r="E379" s="481"/>
      <c r="F379" s="481"/>
      <c r="G379" s="481"/>
      <c r="H379" s="481"/>
      <c r="I379" s="481"/>
      <c r="J379" s="481"/>
      <c r="K379" s="481"/>
      <c r="L379" s="481"/>
      <c r="M379" s="481"/>
      <c r="N379" s="481"/>
      <c r="O379" s="481"/>
      <c r="P379" s="481"/>
      <c r="Q379" s="481"/>
      <c r="R379" s="481"/>
      <c r="S379" s="481"/>
      <c r="T379" s="481"/>
      <c r="U379" s="481"/>
      <c r="V379" s="481"/>
      <c r="W379" s="481"/>
      <c r="X379" s="481"/>
      <c r="AK379" s="50"/>
    </row>
    <row r="380" spans="1:37" s="48" customFormat="1" x14ac:dyDescent="0.2">
      <c r="A380" s="2"/>
      <c r="B380" s="482"/>
      <c r="C380" s="483"/>
      <c r="D380" s="483"/>
      <c r="E380" s="483"/>
      <c r="F380" s="483"/>
      <c r="G380" s="483"/>
      <c r="H380" s="483"/>
      <c r="I380" s="483"/>
      <c r="J380" s="483"/>
      <c r="K380" s="483"/>
      <c r="L380" s="483"/>
      <c r="M380" s="483"/>
      <c r="N380" s="483"/>
      <c r="O380" s="483"/>
      <c r="P380" s="483"/>
      <c r="Q380" s="483"/>
      <c r="R380" s="483"/>
      <c r="S380" s="483"/>
      <c r="T380" s="483"/>
      <c r="U380" s="483"/>
      <c r="V380" s="483"/>
      <c r="W380" s="483"/>
      <c r="X380" s="483"/>
      <c r="AK380" s="50"/>
    </row>
    <row r="381" spans="1:37" s="48" customFormat="1" ht="18" customHeight="1" x14ac:dyDescent="0.2">
      <c r="A381" s="2"/>
      <c r="B381" s="559" t="s">
        <v>377</v>
      </c>
      <c r="C381" s="560"/>
      <c r="D381" s="560"/>
      <c r="E381" s="560"/>
      <c r="F381" s="560"/>
      <c r="G381" s="560"/>
      <c r="H381" s="560"/>
      <c r="I381" s="560"/>
      <c r="J381" s="560"/>
      <c r="K381" s="560"/>
      <c r="L381" s="560"/>
      <c r="M381" s="560"/>
      <c r="N381" s="560"/>
      <c r="O381" s="560"/>
      <c r="P381" s="560"/>
      <c r="Q381" s="560"/>
      <c r="R381" s="560"/>
      <c r="S381" s="560"/>
      <c r="T381" s="560"/>
      <c r="U381" s="560"/>
      <c r="V381" s="560"/>
      <c r="W381" s="560"/>
      <c r="X381" s="561"/>
      <c r="AK381" s="50"/>
    </row>
    <row r="382" spans="1:37" s="48" customFormat="1" ht="14.1" customHeight="1" x14ac:dyDescent="0.2">
      <c r="A382" s="2"/>
      <c r="B382" s="141" t="s">
        <v>378</v>
      </c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90">
        <v>1657</v>
      </c>
      <c r="S382" s="562"/>
      <c r="T382" s="562"/>
      <c r="U382" s="562"/>
      <c r="V382" s="562"/>
      <c r="W382" s="562"/>
      <c r="X382" s="78" t="s">
        <v>10</v>
      </c>
      <c r="AK382" s="50"/>
    </row>
    <row r="383" spans="1:37" s="48" customFormat="1" ht="15" x14ac:dyDescent="0.2">
      <c r="A383" s="2"/>
      <c r="B383" s="141" t="s">
        <v>379</v>
      </c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90">
        <v>1658</v>
      </c>
      <c r="S383" s="562"/>
      <c r="T383" s="562"/>
      <c r="U383" s="562"/>
      <c r="V383" s="562"/>
      <c r="W383" s="562"/>
      <c r="X383" s="78" t="s">
        <v>10</v>
      </c>
      <c r="AK383" s="50"/>
    </row>
    <row r="384" spans="1:37" s="48" customFormat="1" ht="15" x14ac:dyDescent="0.2">
      <c r="A384" s="2"/>
      <c r="B384" s="141" t="s">
        <v>380</v>
      </c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90">
        <v>1659</v>
      </c>
      <c r="S384" s="562"/>
      <c r="T384" s="562"/>
      <c r="U384" s="562"/>
      <c r="V384" s="562"/>
      <c r="W384" s="562"/>
      <c r="X384" s="78" t="s">
        <v>10</v>
      </c>
      <c r="AK384" s="50"/>
    </row>
    <row r="385" spans="1:37" s="48" customFormat="1" ht="15" x14ac:dyDescent="0.2">
      <c r="A385" s="2"/>
      <c r="B385" s="141" t="s">
        <v>381</v>
      </c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90">
        <v>1660</v>
      </c>
      <c r="S385" s="562"/>
      <c r="T385" s="562"/>
      <c r="U385" s="562"/>
      <c r="V385" s="562"/>
      <c r="W385" s="562"/>
      <c r="X385" s="78" t="s">
        <v>10</v>
      </c>
      <c r="AK385" s="50"/>
    </row>
    <row r="386" spans="1:37" s="48" customFormat="1" ht="15" x14ac:dyDescent="0.2">
      <c r="A386" s="2"/>
      <c r="B386" s="141" t="s">
        <v>382</v>
      </c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90">
        <v>1661</v>
      </c>
      <c r="S386" s="567"/>
      <c r="T386" s="567"/>
      <c r="U386" s="567"/>
      <c r="V386" s="567"/>
      <c r="W386" s="567"/>
      <c r="X386" s="73" t="s">
        <v>41</v>
      </c>
      <c r="AK386" s="50"/>
    </row>
    <row r="387" spans="1:37" s="48" customFormat="1" ht="15" x14ac:dyDescent="0.2">
      <c r="A387" s="2"/>
      <c r="B387" s="141" t="s">
        <v>383</v>
      </c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90">
        <v>1662</v>
      </c>
      <c r="S387" s="567"/>
      <c r="T387" s="567"/>
      <c r="U387" s="567"/>
      <c r="V387" s="567"/>
      <c r="W387" s="567"/>
      <c r="X387" s="73" t="s">
        <v>41</v>
      </c>
      <c r="AK387" s="50"/>
    </row>
    <row r="388" spans="1:37" s="48" customFormat="1" ht="15" x14ac:dyDescent="0.2">
      <c r="A388" s="2"/>
      <c r="B388" s="141" t="s">
        <v>384</v>
      </c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90">
        <v>1140</v>
      </c>
      <c r="S388" s="567"/>
      <c r="T388" s="567"/>
      <c r="U388" s="567"/>
      <c r="V388" s="567"/>
      <c r="W388" s="567"/>
      <c r="X388" s="73" t="s">
        <v>41</v>
      </c>
      <c r="AK388" s="50"/>
    </row>
    <row r="389" spans="1:37" s="48" customFormat="1" ht="15" x14ac:dyDescent="0.2">
      <c r="A389" s="2"/>
      <c r="B389" s="141" t="s">
        <v>385</v>
      </c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90">
        <v>1663</v>
      </c>
      <c r="S389" s="567"/>
      <c r="T389" s="567"/>
      <c r="U389" s="567"/>
      <c r="V389" s="567"/>
      <c r="W389" s="567"/>
      <c r="X389" s="73" t="s">
        <v>41</v>
      </c>
      <c r="AK389" s="50"/>
    </row>
    <row r="390" spans="1:37" s="48" customFormat="1" ht="15" x14ac:dyDescent="0.2">
      <c r="A390" s="2"/>
      <c r="B390" s="141" t="s">
        <v>386</v>
      </c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90">
        <v>1664</v>
      </c>
      <c r="S390" s="567"/>
      <c r="T390" s="567"/>
      <c r="U390" s="567"/>
      <c r="V390" s="567"/>
      <c r="W390" s="567"/>
      <c r="X390" s="73" t="s">
        <v>41</v>
      </c>
      <c r="AK390" s="50"/>
    </row>
    <row r="391" spans="1:37" s="48" customFormat="1" ht="15" x14ac:dyDescent="0.2">
      <c r="A391" s="2"/>
      <c r="B391" s="141" t="s">
        <v>387</v>
      </c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90">
        <v>1665</v>
      </c>
      <c r="S391" s="567"/>
      <c r="T391" s="567"/>
      <c r="U391" s="567"/>
      <c r="V391" s="567"/>
      <c r="W391" s="567"/>
      <c r="X391" s="73" t="s">
        <v>41</v>
      </c>
      <c r="AK391" s="50"/>
    </row>
    <row r="392" spans="1:37" s="48" customFormat="1" ht="15" x14ac:dyDescent="0.2">
      <c r="A392" s="2"/>
      <c r="B392" s="141" t="s">
        <v>388</v>
      </c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90">
        <v>1666</v>
      </c>
      <c r="S392" s="567"/>
      <c r="T392" s="567"/>
      <c r="U392" s="567"/>
      <c r="V392" s="567"/>
      <c r="W392" s="567"/>
      <c r="X392" s="73" t="s">
        <v>41</v>
      </c>
      <c r="AK392" s="50"/>
    </row>
    <row r="393" spans="1:37" s="48" customFormat="1" ht="15" x14ac:dyDescent="0.2">
      <c r="A393" s="2"/>
      <c r="B393" s="141" t="s">
        <v>389</v>
      </c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90">
        <v>1667</v>
      </c>
      <c r="S393" s="567"/>
      <c r="T393" s="567"/>
      <c r="U393" s="567"/>
      <c r="V393" s="567"/>
      <c r="W393" s="567"/>
      <c r="X393" s="73" t="s">
        <v>41</v>
      </c>
      <c r="AK393" s="50"/>
    </row>
    <row r="394" spans="1:37" s="48" customFormat="1" ht="15" x14ac:dyDescent="0.2">
      <c r="A394" s="2"/>
      <c r="B394" s="141" t="s">
        <v>390</v>
      </c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90">
        <v>1668</v>
      </c>
      <c r="S394" s="567"/>
      <c r="T394" s="567"/>
      <c r="U394" s="567"/>
      <c r="V394" s="567"/>
      <c r="W394" s="567"/>
      <c r="X394" s="73" t="s">
        <v>41</v>
      </c>
      <c r="AK394" s="50"/>
    </row>
    <row r="395" spans="1:37" s="48" customFormat="1" ht="15" x14ac:dyDescent="0.2">
      <c r="A395" s="2"/>
      <c r="B395" s="141" t="s">
        <v>391</v>
      </c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90">
        <v>1141</v>
      </c>
      <c r="S395" s="567"/>
      <c r="T395" s="567"/>
      <c r="U395" s="567"/>
      <c r="V395" s="567"/>
      <c r="W395" s="567"/>
      <c r="X395" s="73" t="s">
        <v>41</v>
      </c>
      <c r="AK395" s="50"/>
    </row>
    <row r="396" spans="1:37" s="48" customFormat="1" ht="15" x14ac:dyDescent="0.2">
      <c r="A396" s="2"/>
      <c r="B396" s="141" t="s">
        <v>392</v>
      </c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90">
        <v>1142</v>
      </c>
      <c r="S396" s="567"/>
      <c r="T396" s="567"/>
      <c r="U396" s="567"/>
      <c r="V396" s="567"/>
      <c r="W396" s="567"/>
      <c r="X396" s="73" t="s">
        <v>41</v>
      </c>
      <c r="AK396" s="50"/>
    </row>
    <row r="397" spans="1:37" s="48" customFormat="1" ht="15" x14ac:dyDescent="0.2">
      <c r="A397" s="2"/>
      <c r="B397" s="141" t="s">
        <v>393</v>
      </c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90">
        <v>1669</v>
      </c>
      <c r="S397" s="567"/>
      <c r="T397" s="567"/>
      <c r="U397" s="567"/>
      <c r="V397" s="567"/>
      <c r="W397" s="567"/>
      <c r="X397" s="73" t="s">
        <v>41</v>
      </c>
      <c r="AK397" s="50"/>
    </row>
    <row r="398" spans="1:37" s="48" customFormat="1" ht="15" x14ac:dyDescent="0.2">
      <c r="A398" s="2"/>
      <c r="B398" s="141" t="s">
        <v>394</v>
      </c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90">
        <v>1670</v>
      </c>
      <c r="S398" s="567"/>
      <c r="T398" s="567"/>
      <c r="U398" s="567"/>
      <c r="V398" s="567"/>
      <c r="W398" s="567"/>
      <c r="X398" s="73" t="s">
        <v>41</v>
      </c>
      <c r="AK398" s="50"/>
    </row>
    <row r="399" spans="1:37" s="48" customFormat="1" ht="15" x14ac:dyDescent="0.2">
      <c r="A399" s="2"/>
      <c r="B399" s="141" t="s">
        <v>395</v>
      </c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90">
        <v>1671</v>
      </c>
      <c r="S399" s="567"/>
      <c r="T399" s="567"/>
      <c r="U399" s="567"/>
      <c r="V399" s="567"/>
      <c r="W399" s="567"/>
      <c r="X399" s="73" t="s">
        <v>41</v>
      </c>
      <c r="AK399" s="50"/>
    </row>
    <row r="400" spans="1:37" s="48" customFormat="1" ht="15" x14ac:dyDescent="0.2">
      <c r="A400" s="2"/>
      <c r="B400" s="151" t="s">
        <v>396</v>
      </c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3">
        <v>1672</v>
      </c>
      <c r="S400" s="568">
        <f>SUM(S382:W385)-SUM(S386:W399)</f>
        <v>0</v>
      </c>
      <c r="T400" s="568"/>
      <c r="U400" s="568"/>
      <c r="V400" s="568"/>
      <c r="W400" s="568"/>
      <c r="X400" s="153" t="s">
        <v>46</v>
      </c>
      <c r="AK400" s="50"/>
    </row>
    <row r="401" spans="1:37" s="48" customFormat="1" ht="20.100000000000001" customHeight="1" x14ac:dyDescent="0.2">
      <c r="A401" s="2"/>
      <c r="B401" s="559" t="s">
        <v>397</v>
      </c>
      <c r="C401" s="560"/>
      <c r="D401" s="560"/>
      <c r="E401" s="560"/>
      <c r="F401" s="560"/>
      <c r="G401" s="560"/>
      <c r="H401" s="560"/>
      <c r="I401" s="560"/>
      <c r="J401" s="560"/>
      <c r="K401" s="560"/>
      <c r="L401" s="560"/>
      <c r="M401" s="560"/>
      <c r="N401" s="560"/>
      <c r="O401" s="560"/>
      <c r="P401" s="560"/>
      <c r="Q401" s="560"/>
      <c r="R401" s="560"/>
      <c r="S401" s="560"/>
      <c r="T401" s="560"/>
      <c r="U401" s="560"/>
      <c r="V401" s="560"/>
      <c r="W401" s="560"/>
      <c r="X401" s="561"/>
      <c r="AK401" s="50"/>
    </row>
    <row r="402" spans="1:37" s="48" customFormat="1" ht="14.1" customHeight="1" x14ac:dyDescent="0.2">
      <c r="A402" s="2"/>
      <c r="B402" s="141" t="s">
        <v>398</v>
      </c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90">
        <v>1673</v>
      </c>
      <c r="S402" s="567"/>
      <c r="T402" s="567"/>
      <c r="U402" s="567"/>
      <c r="V402" s="567"/>
      <c r="W402" s="567"/>
      <c r="X402" s="73" t="s">
        <v>41</v>
      </c>
      <c r="AK402" s="50"/>
    </row>
    <row r="403" spans="1:37" s="48" customFormat="1" ht="15" x14ac:dyDescent="0.2">
      <c r="A403" s="2"/>
      <c r="B403" s="141" t="s">
        <v>399</v>
      </c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90">
        <v>1674</v>
      </c>
      <c r="S403" s="562"/>
      <c r="T403" s="562"/>
      <c r="U403" s="562"/>
      <c r="V403" s="562"/>
      <c r="W403" s="562"/>
      <c r="X403" s="78" t="s">
        <v>10</v>
      </c>
      <c r="AK403" s="50"/>
    </row>
    <row r="404" spans="1:37" s="48" customFormat="1" ht="15" customHeight="1" x14ac:dyDescent="0.2">
      <c r="A404" s="2"/>
      <c r="B404" s="141" t="s">
        <v>400</v>
      </c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90">
        <v>1144</v>
      </c>
      <c r="S404" s="562"/>
      <c r="T404" s="562"/>
      <c r="U404" s="562"/>
      <c r="V404" s="562"/>
      <c r="W404" s="562"/>
      <c r="X404" s="78" t="s">
        <v>10</v>
      </c>
      <c r="AK404" s="50"/>
    </row>
    <row r="405" spans="1:37" s="48" customFormat="1" ht="15" x14ac:dyDescent="0.2">
      <c r="A405" s="2"/>
      <c r="B405" s="141" t="s">
        <v>385</v>
      </c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90">
        <v>1675</v>
      </c>
      <c r="S405" s="562"/>
      <c r="T405" s="562"/>
      <c r="U405" s="562"/>
      <c r="V405" s="562"/>
      <c r="W405" s="562"/>
      <c r="X405" s="78" t="s">
        <v>10</v>
      </c>
      <c r="AK405" s="50"/>
    </row>
    <row r="406" spans="1:37" s="48" customFormat="1" ht="15" x14ac:dyDescent="0.2">
      <c r="A406" s="2"/>
      <c r="B406" s="141" t="s">
        <v>401</v>
      </c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90">
        <v>1175</v>
      </c>
      <c r="S406" s="562"/>
      <c r="T406" s="562"/>
      <c r="U406" s="562"/>
      <c r="V406" s="562"/>
      <c r="W406" s="562"/>
      <c r="X406" s="78" t="s">
        <v>10</v>
      </c>
      <c r="AK406" s="50"/>
    </row>
    <row r="407" spans="1:37" s="48" customFormat="1" ht="15" x14ac:dyDescent="0.2">
      <c r="A407" s="2"/>
      <c r="B407" s="141" t="s">
        <v>402</v>
      </c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90">
        <v>1676</v>
      </c>
      <c r="S407" s="562"/>
      <c r="T407" s="562"/>
      <c r="U407" s="562"/>
      <c r="V407" s="562"/>
      <c r="W407" s="562"/>
      <c r="X407" s="78" t="s">
        <v>10</v>
      </c>
      <c r="AK407" s="50"/>
    </row>
    <row r="408" spans="1:37" s="48" customFormat="1" ht="15" x14ac:dyDescent="0.2">
      <c r="A408" s="2"/>
      <c r="B408" s="141" t="s">
        <v>403</v>
      </c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90">
        <v>1677</v>
      </c>
      <c r="S408" s="562"/>
      <c r="T408" s="562"/>
      <c r="U408" s="562"/>
      <c r="V408" s="562"/>
      <c r="W408" s="562"/>
      <c r="X408" s="78" t="s">
        <v>10</v>
      </c>
      <c r="AK408" s="50"/>
    </row>
    <row r="409" spans="1:37" s="48" customFormat="1" ht="15" x14ac:dyDescent="0.2">
      <c r="A409" s="2"/>
      <c r="B409" s="141" t="s">
        <v>404</v>
      </c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90">
        <v>1678</v>
      </c>
      <c r="S409" s="562"/>
      <c r="T409" s="562"/>
      <c r="U409" s="562"/>
      <c r="V409" s="562"/>
      <c r="W409" s="562"/>
      <c r="X409" s="78" t="s">
        <v>10</v>
      </c>
      <c r="AK409" s="50"/>
    </row>
    <row r="410" spans="1:37" s="48" customFormat="1" ht="15" x14ac:dyDescent="0.2">
      <c r="A410" s="2"/>
      <c r="B410" s="141" t="s">
        <v>405</v>
      </c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90">
        <v>1150</v>
      </c>
      <c r="S410" s="562"/>
      <c r="T410" s="562"/>
      <c r="U410" s="562"/>
      <c r="V410" s="562"/>
      <c r="W410" s="562"/>
      <c r="X410" s="78" t="s">
        <v>10</v>
      </c>
      <c r="AK410" s="50"/>
    </row>
    <row r="411" spans="1:37" s="48" customFormat="1" ht="15" x14ac:dyDescent="0.2">
      <c r="A411" s="2"/>
      <c r="B411" s="141" t="s">
        <v>406</v>
      </c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90">
        <v>1147</v>
      </c>
      <c r="S411" s="562"/>
      <c r="T411" s="562"/>
      <c r="U411" s="562"/>
      <c r="V411" s="562"/>
      <c r="W411" s="562"/>
      <c r="X411" s="78" t="s">
        <v>10</v>
      </c>
      <c r="AK411" s="50"/>
    </row>
    <row r="412" spans="1:37" s="48" customFormat="1" ht="15" x14ac:dyDescent="0.2">
      <c r="A412" s="2"/>
      <c r="B412" s="141" t="s">
        <v>407</v>
      </c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90">
        <v>1148</v>
      </c>
      <c r="S412" s="562"/>
      <c r="T412" s="562"/>
      <c r="U412" s="562"/>
      <c r="V412" s="562"/>
      <c r="W412" s="562"/>
      <c r="X412" s="78" t="s">
        <v>10</v>
      </c>
      <c r="AK412" s="50"/>
    </row>
    <row r="413" spans="1:37" s="48" customFormat="1" ht="15" x14ac:dyDescent="0.2">
      <c r="A413" s="2"/>
      <c r="B413" s="141" t="s">
        <v>408</v>
      </c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90">
        <v>1149</v>
      </c>
      <c r="S413" s="562"/>
      <c r="T413" s="562"/>
      <c r="U413" s="562"/>
      <c r="V413" s="562"/>
      <c r="W413" s="562"/>
      <c r="X413" s="78" t="s">
        <v>10</v>
      </c>
      <c r="AK413" s="50"/>
    </row>
    <row r="414" spans="1:37" s="48" customFormat="1" ht="15" x14ac:dyDescent="0.2">
      <c r="A414" s="2"/>
      <c r="B414" s="141" t="s">
        <v>409</v>
      </c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90">
        <v>1151</v>
      </c>
      <c r="S414" s="562"/>
      <c r="T414" s="562"/>
      <c r="U414" s="562"/>
      <c r="V414" s="562"/>
      <c r="W414" s="562"/>
      <c r="X414" s="78" t="s">
        <v>10</v>
      </c>
      <c r="AK414" s="50"/>
    </row>
    <row r="415" spans="1:37" s="48" customFormat="1" ht="15" x14ac:dyDescent="0.2">
      <c r="A415" s="2"/>
      <c r="B415" s="141" t="s">
        <v>410</v>
      </c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90">
        <v>1152</v>
      </c>
      <c r="S415" s="567"/>
      <c r="T415" s="567"/>
      <c r="U415" s="567"/>
      <c r="V415" s="567"/>
      <c r="W415" s="567"/>
      <c r="X415" s="73" t="s">
        <v>41</v>
      </c>
      <c r="AK415" s="50"/>
    </row>
    <row r="416" spans="1:37" s="48" customFormat="1" ht="15" x14ac:dyDescent="0.2">
      <c r="A416" s="2"/>
      <c r="B416" s="141" t="s">
        <v>411</v>
      </c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90">
        <v>1176</v>
      </c>
      <c r="S416" s="567"/>
      <c r="T416" s="567"/>
      <c r="U416" s="567"/>
      <c r="V416" s="567"/>
      <c r="W416" s="567"/>
      <c r="X416" s="73" t="s">
        <v>41</v>
      </c>
      <c r="AK416" s="50"/>
    </row>
    <row r="417" spans="1:37" s="48" customFormat="1" ht="15" x14ac:dyDescent="0.2">
      <c r="A417" s="2"/>
      <c r="B417" s="141" t="s">
        <v>412</v>
      </c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90">
        <v>1679</v>
      </c>
      <c r="S417" s="567"/>
      <c r="T417" s="567"/>
      <c r="U417" s="567"/>
      <c r="V417" s="567"/>
      <c r="W417" s="567"/>
      <c r="X417" s="73" t="s">
        <v>41</v>
      </c>
      <c r="AK417" s="50"/>
    </row>
    <row r="418" spans="1:37" s="48" customFormat="1" ht="15" x14ac:dyDescent="0.2">
      <c r="A418" s="2"/>
      <c r="B418" s="141" t="s">
        <v>413</v>
      </c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90">
        <v>1680</v>
      </c>
      <c r="S418" s="567"/>
      <c r="T418" s="567"/>
      <c r="U418" s="567"/>
      <c r="V418" s="567"/>
      <c r="W418" s="567"/>
      <c r="X418" s="73" t="s">
        <v>41</v>
      </c>
      <c r="AK418" s="50"/>
    </row>
    <row r="419" spans="1:37" s="48" customFormat="1" ht="15" x14ac:dyDescent="0.2">
      <c r="A419" s="2"/>
      <c r="B419" s="141" t="s">
        <v>414</v>
      </c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90">
        <v>1681</v>
      </c>
      <c r="S419" s="567"/>
      <c r="T419" s="567"/>
      <c r="U419" s="567"/>
      <c r="V419" s="567"/>
      <c r="W419" s="567"/>
      <c r="X419" s="73" t="s">
        <v>41</v>
      </c>
      <c r="AK419" s="50"/>
    </row>
    <row r="420" spans="1:37" s="48" customFormat="1" ht="15" x14ac:dyDescent="0.2">
      <c r="A420" s="2"/>
      <c r="B420" s="141" t="s">
        <v>415</v>
      </c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90">
        <v>1682</v>
      </c>
      <c r="S420" s="567"/>
      <c r="T420" s="567"/>
      <c r="U420" s="567"/>
      <c r="V420" s="567"/>
      <c r="W420" s="567"/>
      <c r="X420" s="73" t="s">
        <v>41</v>
      </c>
      <c r="AK420" s="50"/>
    </row>
    <row r="421" spans="1:37" s="48" customFormat="1" ht="15" x14ac:dyDescent="0.2">
      <c r="A421" s="2"/>
      <c r="B421" s="141" t="s">
        <v>416</v>
      </c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90">
        <v>1683</v>
      </c>
      <c r="S421" s="567"/>
      <c r="T421" s="567"/>
      <c r="U421" s="567"/>
      <c r="V421" s="567"/>
      <c r="W421" s="567"/>
      <c r="X421" s="73" t="s">
        <v>41</v>
      </c>
      <c r="AK421" s="50"/>
    </row>
    <row r="422" spans="1:37" s="48" customFormat="1" ht="15" x14ac:dyDescent="0.2">
      <c r="A422" s="2"/>
      <c r="B422" s="141" t="s">
        <v>417</v>
      </c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90">
        <v>1684</v>
      </c>
      <c r="S422" s="567"/>
      <c r="T422" s="567"/>
      <c r="U422" s="567"/>
      <c r="V422" s="567"/>
      <c r="W422" s="567"/>
      <c r="X422" s="73" t="s">
        <v>41</v>
      </c>
      <c r="AK422" s="50"/>
    </row>
    <row r="423" spans="1:37" s="48" customFormat="1" ht="15" x14ac:dyDescent="0.2">
      <c r="A423" s="2"/>
      <c r="B423" s="141" t="s">
        <v>418</v>
      </c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90">
        <v>1685</v>
      </c>
      <c r="S423" s="567"/>
      <c r="T423" s="567"/>
      <c r="U423" s="567"/>
      <c r="V423" s="567"/>
      <c r="W423" s="567"/>
      <c r="X423" s="73" t="s">
        <v>41</v>
      </c>
      <c r="AK423" s="50"/>
    </row>
    <row r="424" spans="1:37" s="48" customFormat="1" ht="15" x14ac:dyDescent="0.2">
      <c r="A424" s="2"/>
      <c r="B424" s="141" t="s">
        <v>419</v>
      </c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90">
        <v>1686</v>
      </c>
      <c r="S424" s="567"/>
      <c r="T424" s="567"/>
      <c r="U424" s="567"/>
      <c r="V424" s="567"/>
      <c r="W424" s="567"/>
      <c r="X424" s="73" t="s">
        <v>41</v>
      </c>
      <c r="AK424" s="50"/>
    </row>
    <row r="425" spans="1:37" s="48" customFormat="1" ht="34.5" customHeight="1" x14ac:dyDescent="0.2">
      <c r="A425" s="2"/>
      <c r="B425" s="459" t="s">
        <v>420</v>
      </c>
      <c r="C425" s="460"/>
      <c r="D425" s="460"/>
      <c r="E425" s="460"/>
      <c r="F425" s="460"/>
      <c r="G425" s="460"/>
      <c r="H425" s="460"/>
      <c r="I425" s="460"/>
      <c r="J425" s="460"/>
      <c r="K425" s="460"/>
      <c r="L425" s="460"/>
      <c r="M425" s="460"/>
      <c r="N425" s="460"/>
      <c r="O425" s="460"/>
      <c r="P425" s="460"/>
      <c r="Q425" s="461"/>
      <c r="R425" s="90">
        <v>1183</v>
      </c>
      <c r="S425" s="567"/>
      <c r="T425" s="567"/>
      <c r="U425" s="567"/>
      <c r="V425" s="567"/>
      <c r="W425" s="567"/>
      <c r="X425" s="73" t="s">
        <v>41</v>
      </c>
      <c r="AK425" s="50"/>
    </row>
    <row r="426" spans="1:37" s="48" customFormat="1" ht="15" x14ac:dyDescent="0.2">
      <c r="A426" s="2"/>
      <c r="B426" s="141" t="s">
        <v>421</v>
      </c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90">
        <v>1687</v>
      </c>
      <c r="S426" s="567"/>
      <c r="T426" s="567"/>
      <c r="U426" s="567"/>
      <c r="V426" s="567"/>
      <c r="W426" s="567"/>
      <c r="X426" s="73" t="s">
        <v>41</v>
      </c>
      <c r="AK426" s="50"/>
    </row>
    <row r="427" spans="1:37" s="48" customFormat="1" ht="15" x14ac:dyDescent="0.2">
      <c r="A427" s="2"/>
      <c r="B427" s="141" t="s">
        <v>422</v>
      </c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90">
        <v>1688</v>
      </c>
      <c r="S427" s="567"/>
      <c r="T427" s="567"/>
      <c r="U427" s="567"/>
      <c r="V427" s="567"/>
      <c r="W427" s="567"/>
      <c r="X427" s="73" t="s">
        <v>41</v>
      </c>
      <c r="AK427" s="50"/>
    </row>
    <row r="428" spans="1:37" s="48" customFormat="1" ht="15" x14ac:dyDescent="0.2">
      <c r="A428" s="2"/>
      <c r="B428" s="141" t="s">
        <v>423</v>
      </c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90">
        <v>1689</v>
      </c>
      <c r="S428" s="567"/>
      <c r="T428" s="567"/>
      <c r="U428" s="567"/>
      <c r="V428" s="567"/>
      <c r="W428" s="567"/>
      <c r="X428" s="73" t="s">
        <v>41</v>
      </c>
      <c r="AK428" s="50"/>
    </row>
    <row r="429" spans="1:37" s="48" customFormat="1" ht="49.7" customHeight="1" x14ac:dyDescent="0.2">
      <c r="A429" s="2"/>
      <c r="B429" s="578" t="s">
        <v>424</v>
      </c>
      <c r="C429" s="579"/>
      <c r="D429" s="579"/>
      <c r="E429" s="579"/>
      <c r="F429" s="579"/>
      <c r="G429" s="579"/>
      <c r="H429" s="579"/>
      <c r="I429" s="579"/>
      <c r="J429" s="579"/>
      <c r="K429" s="579"/>
      <c r="L429" s="579"/>
      <c r="M429" s="579"/>
      <c r="N429" s="579"/>
      <c r="O429" s="579"/>
      <c r="P429" s="579"/>
      <c r="Q429" s="580"/>
      <c r="R429" s="154">
        <v>1728</v>
      </c>
      <c r="S429" s="572">
        <f>+S400+SUM(S403:W414)-SUM(S415:W428)</f>
        <v>0</v>
      </c>
      <c r="T429" s="573"/>
      <c r="U429" s="573"/>
      <c r="V429" s="573"/>
      <c r="W429" s="574"/>
      <c r="X429" s="154" t="s">
        <v>46</v>
      </c>
      <c r="AK429" s="50"/>
    </row>
    <row r="430" spans="1:37" s="48" customFormat="1" ht="15" x14ac:dyDescent="0.2">
      <c r="A430" s="2"/>
      <c r="B430" s="141" t="s">
        <v>425</v>
      </c>
      <c r="C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90">
        <v>1154</v>
      </c>
      <c r="S430" s="567"/>
      <c r="T430" s="567"/>
      <c r="U430" s="567"/>
      <c r="V430" s="567"/>
      <c r="W430" s="567"/>
      <c r="X430" s="73" t="s">
        <v>41</v>
      </c>
      <c r="AK430" s="50"/>
    </row>
    <row r="431" spans="1:37" s="48" customFormat="1" ht="15" x14ac:dyDescent="0.2">
      <c r="A431" s="2"/>
      <c r="B431" s="141" t="s">
        <v>426</v>
      </c>
      <c r="C431" s="142"/>
      <c r="D431" s="9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90">
        <v>1157</v>
      </c>
      <c r="S431" s="567"/>
      <c r="T431" s="567"/>
      <c r="U431" s="567"/>
      <c r="V431" s="567"/>
      <c r="W431" s="567"/>
      <c r="X431" s="73" t="s">
        <v>41</v>
      </c>
      <c r="AK431" s="50"/>
    </row>
    <row r="432" spans="1:37" s="48" customFormat="1" ht="31.5" customHeight="1" x14ac:dyDescent="0.2">
      <c r="A432" s="2"/>
      <c r="B432" s="569" t="s">
        <v>427</v>
      </c>
      <c r="C432" s="570"/>
      <c r="D432" s="570"/>
      <c r="E432" s="570"/>
      <c r="F432" s="570"/>
      <c r="G432" s="570"/>
      <c r="H432" s="570"/>
      <c r="I432" s="570"/>
      <c r="J432" s="570"/>
      <c r="K432" s="570"/>
      <c r="L432" s="570"/>
      <c r="M432" s="570"/>
      <c r="N432" s="570"/>
      <c r="O432" s="570"/>
      <c r="P432" s="570"/>
      <c r="Q432" s="571"/>
      <c r="R432" s="154">
        <v>1690</v>
      </c>
      <c r="S432" s="572">
        <f>+S429-S430-S431</f>
        <v>0</v>
      </c>
      <c r="T432" s="573"/>
      <c r="U432" s="573"/>
      <c r="V432" s="573"/>
      <c r="W432" s="574"/>
      <c r="X432" s="154" t="s">
        <v>46</v>
      </c>
      <c r="AK432" s="50"/>
    </row>
    <row r="433" spans="1:37" s="48" customFormat="1" ht="25.5" customHeight="1" x14ac:dyDescent="0.2">
      <c r="A433" s="2"/>
      <c r="B433" s="155"/>
      <c r="C433" s="575" t="s">
        <v>428</v>
      </c>
      <c r="D433" s="576"/>
      <c r="E433" s="576"/>
      <c r="F433" s="576"/>
      <c r="G433" s="576"/>
      <c r="H433" s="576"/>
      <c r="I433" s="576"/>
      <c r="J433" s="576"/>
      <c r="K433" s="576"/>
      <c r="L433" s="576"/>
      <c r="M433" s="576"/>
      <c r="N433" s="576"/>
      <c r="O433" s="576"/>
      <c r="P433" s="576"/>
      <c r="Q433" s="576"/>
      <c r="R433" s="576"/>
      <c r="S433" s="576"/>
      <c r="T433" s="576"/>
      <c r="U433" s="576"/>
      <c r="V433" s="576"/>
      <c r="W433" s="576"/>
      <c r="X433" s="577"/>
      <c r="AK433" s="50"/>
    </row>
    <row r="434" spans="1:37" s="48" customFormat="1" ht="18" customHeight="1" x14ac:dyDescent="0.2">
      <c r="A434" s="2"/>
      <c r="B434" s="141" t="s">
        <v>429</v>
      </c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90">
        <v>1155</v>
      </c>
      <c r="S434" s="562"/>
      <c r="T434" s="562"/>
      <c r="U434" s="562"/>
      <c r="V434" s="562"/>
      <c r="W434" s="562"/>
      <c r="X434" s="78" t="s">
        <v>10</v>
      </c>
      <c r="AK434" s="50"/>
    </row>
    <row r="435" spans="1:37" s="48" customFormat="1" ht="31.5" customHeight="1" x14ac:dyDescent="0.2">
      <c r="A435" s="2"/>
      <c r="B435" s="498" t="s">
        <v>430</v>
      </c>
      <c r="C435" s="499"/>
      <c r="D435" s="499"/>
      <c r="E435" s="499"/>
      <c r="F435" s="499"/>
      <c r="G435" s="499"/>
      <c r="H435" s="499"/>
      <c r="I435" s="499"/>
      <c r="J435" s="499"/>
      <c r="K435" s="499"/>
      <c r="L435" s="499"/>
      <c r="M435" s="499"/>
      <c r="N435" s="499"/>
      <c r="O435" s="499"/>
      <c r="P435" s="499"/>
      <c r="Q435" s="500"/>
      <c r="R435" s="90">
        <v>1156</v>
      </c>
      <c r="S435" s="562"/>
      <c r="T435" s="562"/>
      <c r="U435" s="562"/>
      <c r="V435" s="562"/>
      <c r="W435" s="562"/>
      <c r="X435" s="78" t="s">
        <v>10</v>
      </c>
      <c r="AK435" s="50"/>
    </row>
    <row r="436" spans="1:37" s="48" customFormat="1" ht="15" x14ac:dyDescent="0.2">
      <c r="A436" s="2"/>
      <c r="B436" s="155"/>
      <c r="C436" s="581" t="s">
        <v>431</v>
      </c>
      <c r="D436" s="582"/>
      <c r="E436" s="582"/>
      <c r="F436" s="582"/>
      <c r="G436" s="582"/>
      <c r="H436" s="582"/>
      <c r="I436" s="582"/>
      <c r="J436" s="582"/>
      <c r="K436" s="582"/>
      <c r="L436" s="582"/>
      <c r="M436" s="582"/>
      <c r="N436" s="582"/>
      <c r="O436" s="582"/>
      <c r="P436" s="582"/>
      <c r="Q436" s="583"/>
      <c r="R436" s="154">
        <v>1143</v>
      </c>
      <c r="S436" s="572">
        <f>SUM(S432,S434:W435)</f>
        <v>0</v>
      </c>
      <c r="T436" s="573"/>
      <c r="U436" s="573"/>
      <c r="V436" s="573"/>
      <c r="W436" s="574"/>
      <c r="X436" s="154" t="s">
        <v>46</v>
      </c>
      <c r="AK436" s="50"/>
    </row>
    <row r="437" spans="1:37" s="48" customFormat="1" x14ac:dyDescent="0.2">
      <c r="A437" s="2"/>
      <c r="AK437" s="50"/>
    </row>
    <row r="438" spans="1:37" s="48" customFormat="1" ht="14.45" customHeight="1" x14ac:dyDescent="0.2">
      <c r="A438" s="2"/>
      <c r="B438" s="480" t="s">
        <v>432</v>
      </c>
      <c r="C438" s="481"/>
      <c r="D438" s="481"/>
      <c r="E438" s="481"/>
      <c r="F438" s="481"/>
      <c r="G438" s="481"/>
      <c r="H438" s="481"/>
      <c r="I438" s="481"/>
      <c r="J438" s="481"/>
      <c r="K438" s="481"/>
      <c r="L438" s="481"/>
      <c r="M438" s="481"/>
      <c r="N438" s="481"/>
      <c r="O438" s="481"/>
      <c r="P438" s="481"/>
      <c r="Q438" s="481"/>
      <c r="R438" s="481"/>
      <c r="S438" s="481"/>
      <c r="T438" s="481"/>
      <c r="U438" s="481"/>
      <c r="V438" s="481"/>
      <c r="W438" s="481"/>
      <c r="X438" s="481"/>
      <c r="AK438" s="50"/>
    </row>
    <row r="439" spans="1:37" s="48" customFormat="1" x14ac:dyDescent="0.2">
      <c r="A439" s="2"/>
      <c r="B439" s="482"/>
      <c r="C439" s="483"/>
      <c r="D439" s="483"/>
      <c r="E439" s="483"/>
      <c r="F439" s="483"/>
      <c r="G439" s="483"/>
      <c r="H439" s="483"/>
      <c r="I439" s="483"/>
      <c r="J439" s="483"/>
      <c r="K439" s="483"/>
      <c r="L439" s="483"/>
      <c r="M439" s="483"/>
      <c r="N439" s="483"/>
      <c r="O439" s="483"/>
      <c r="P439" s="483"/>
      <c r="Q439" s="483"/>
      <c r="R439" s="483"/>
      <c r="S439" s="483"/>
      <c r="T439" s="483"/>
      <c r="U439" s="483"/>
      <c r="V439" s="483"/>
      <c r="W439" s="483"/>
      <c r="X439" s="483"/>
      <c r="AK439" s="50"/>
    </row>
    <row r="440" spans="1:37" s="48" customFormat="1" ht="15.75" customHeight="1" x14ac:dyDescent="0.2">
      <c r="A440" s="2"/>
      <c r="B440" s="141" t="s">
        <v>433</v>
      </c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3"/>
      <c r="R440" s="144">
        <v>1698</v>
      </c>
      <c r="S440" s="585"/>
      <c r="T440" s="585"/>
      <c r="U440" s="585"/>
      <c r="V440" s="585"/>
      <c r="W440" s="585"/>
      <c r="X440" s="145" t="s">
        <v>10</v>
      </c>
      <c r="AK440" s="50"/>
    </row>
    <row r="441" spans="1:37" s="48" customFormat="1" ht="15.75" customHeight="1" x14ac:dyDescent="0.2">
      <c r="A441" s="2"/>
      <c r="B441" s="141" t="s">
        <v>434</v>
      </c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3"/>
      <c r="R441" s="90">
        <v>1717</v>
      </c>
      <c r="S441" s="567"/>
      <c r="T441" s="567"/>
      <c r="U441" s="567"/>
      <c r="V441" s="567"/>
      <c r="W441" s="567"/>
      <c r="X441" s="73" t="s">
        <v>41</v>
      </c>
      <c r="AK441" s="50"/>
    </row>
    <row r="442" spans="1:37" s="48" customFormat="1" ht="15.75" customHeight="1" x14ac:dyDescent="0.2">
      <c r="A442" s="2"/>
      <c r="B442" s="141" t="s">
        <v>435</v>
      </c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3"/>
      <c r="R442" s="90">
        <v>1692</v>
      </c>
      <c r="S442" s="585"/>
      <c r="T442" s="585"/>
      <c r="U442" s="585"/>
      <c r="V442" s="585"/>
      <c r="W442" s="585"/>
      <c r="X442" s="78" t="s">
        <v>10</v>
      </c>
      <c r="AK442" s="50"/>
    </row>
    <row r="443" spans="1:37" s="48" customFormat="1" ht="15.75" customHeight="1" x14ac:dyDescent="0.2">
      <c r="A443" s="2"/>
      <c r="B443" s="141" t="s">
        <v>436</v>
      </c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3"/>
      <c r="R443" s="90">
        <v>1699</v>
      </c>
      <c r="S443" s="585"/>
      <c r="T443" s="585"/>
      <c r="U443" s="585"/>
      <c r="V443" s="585"/>
      <c r="W443" s="585"/>
      <c r="X443" s="78" t="s">
        <v>10</v>
      </c>
      <c r="AK443" s="50"/>
    </row>
    <row r="444" spans="1:37" s="48" customFormat="1" ht="15.75" customHeight="1" x14ac:dyDescent="0.2">
      <c r="A444" s="2"/>
      <c r="B444" s="581" t="s">
        <v>437</v>
      </c>
      <c r="C444" s="582"/>
      <c r="D444" s="582"/>
      <c r="E444" s="582"/>
      <c r="F444" s="582"/>
      <c r="G444" s="582"/>
      <c r="H444" s="582"/>
      <c r="I444" s="582"/>
      <c r="J444" s="582"/>
      <c r="K444" s="582"/>
      <c r="L444" s="582"/>
      <c r="M444" s="582"/>
      <c r="N444" s="582"/>
      <c r="O444" s="582"/>
      <c r="P444" s="582"/>
      <c r="Q444" s="583"/>
      <c r="R444" s="154">
        <v>1718</v>
      </c>
      <c r="S444" s="584">
        <f>SUM(S440,S442:W443)-S441</f>
        <v>0</v>
      </c>
      <c r="T444" s="584"/>
      <c r="U444" s="584"/>
      <c r="V444" s="584"/>
      <c r="W444" s="584"/>
      <c r="X444" s="154" t="s">
        <v>46</v>
      </c>
      <c r="AK444" s="50"/>
    </row>
    <row r="445" spans="1:37" s="48" customFormat="1" ht="15.75" customHeight="1" x14ac:dyDescent="0.2">
      <c r="A445" s="2"/>
      <c r="B445" s="141" t="s">
        <v>438</v>
      </c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3"/>
      <c r="R445" s="90">
        <v>1693</v>
      </c>
      <c r="S445" s="567"/>
      <c r="T445" s="567"/>
      <c r="U445" s="567"/>
      <c r="V445" s="567"/>
      <c r="W445" s="567"/>
      <c r="X445" s="73" t="s">
        <v>41</v>
      </c>
      <c r="AK445" s="50"/>
    </row>
    <row r="446" spans="1:37" s="48" customFormat="1" ht="15.75" customHeight="1" x14ac:dyDescent="0.2">
      <c r="A446" s="2"/>
      <c r="B446" s="141" t="s">
        <v>439</v>
      </c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3"/>
      <c r="R446" s="90">
        <v>844</v>
      </c>
      <c r="S446" s="567"/>
      <c r="T446" s="567"/>
      <c r="U446" s="567"/>
      <c r="V446" s="567"/>
      <c r="W446" s="567"/>
      <c r="X446" s="73" t="s">
        <v>41</v>
      </c>
      <c r="AK446" s="50"/>
    </row>
    <row r="447" spans="1:37" s="48" customFormat="1" ht="28.5" customHeight="1" x14ac:dyDescent="0.2">
      <c r="A447" s="2"/>
      <c r="B447" s="459" t="s">
        <v>440</v>
      </c>
      <c r="C447" s="460"/>
      <c r="D447" s="460"/>
      <c r="E447" s="460"/>
      <c r="F447" s="460"/>
      <c r="G447" s="460"/>
      <c r="H447" s="460"/>
      <c r="I447" s="460"/>
      <c r="J447" s="460"/>
      <c r="K447" s="460"/>
      <c r="L447" s="460"/>
      <c r="M447" s="460"/>
      <c r="N447" s="460"/>
      <c r="O447" s="460"/>
      <c r="P447" s="460"/>
      <c r="Q447" s="461"/>
      <c r="R447" s="90">
        <v>982</v>
      </c>
      <c r="S447" s="567"/>
      <c r="T447" s="567"/>
      <c r="U447" s="567"/>
      <c r="V447" s="567"/>
      <c r="W447" s="567"/>
      <c r="X447" s="73" t="s">
        <v>41</v>
      </c>
      <c r="AK447" s="50"/>
    </row>
    <row r="448" spans="1:37" s="48" customFormat="1" ht="31.5" customHeight="1" x14ac:dyDescent="0.2">
      <c r="A448" s="2"/>
      <c r="B448" s="646" t="s">
        <v>441</v>
      </c>
      <c r="C448" s="637"/>
      <c r="D448" s="637"/>
      <c r="E448" s="637"/>
      <c r="F448" s="637"/>
      <c r="G448" s="637"/>
      <c r="H448" s="637"/>
      <c r="I448" s="637"/>
      <c r="J448" s="637"/>
      <c r="K448" s="637"/>
      <c r="L448" s="637"/>
      <c r="M448" s="637"/>
      <c r="N448" s="637"/>
      <c r="O448" s="637"/>
      <c r="P448" s="637"/>
      <c r="Q448" s="638"/>
      <c r="R448" s="90">
        <v>1198</v>
      </c>
      <c r="S448" s="567"/>
      <c r="T448" s="567"/>
      <c r="U448" s="567"/>
      <c r="V448" s="567"/>
      <c r="W448" s="567"/>
      <c r="X448" s="73" t="s">
        <v>41</v>
      </c>
      <c r="AK448" s="50"/>
    </row>
    <row r="449" spans="1:37" s="48" customFormat="1" ht="15.75" customHeight="1" x14ac:dyDescent="0.2">
      <c r="A449" s="2"/>
      <c r="B449" s="581" t="s">
        <v>442</v>
      </c>
      <c r="C449" s="582"/>
      <c r="D449" s="582"/>
      <c r="E449" s="582"/>
      <c r="F449" s="582"/>
      <c r="G449" s="582"/>
      <c r="H449" s="582"/>
      <c r="I449" s="582"/>
      <c r="J449" s="582"/>
      <c r="K449" s="582"/>
      <c r="L449" s="582"/>
      <c r="M449" s="582"/>
      <c r="N449" s="582"/>
      <c r="O449" s="582"/>
      <c r="P449" s="582"/>
      <c r="Q449" s="583"/>
      <c r="R449" s="154">
        <v>1199</v>
      </c>
      <c r="S449" s="584">
        <f>+S444-SUM(S445:W448)</f>
        <v>0</v>
      </c>
      <c r="T449" s="584"/>
      <c r="U449" s="584"/>
      <c r="V449" s="584"/>
      <c r="W449" s="584"/>
      <c r="X449" s="154" t="s">
        <v>46</v>
      </c>
      <c r="AK449" s="50"/>
    </row>
    <row r="450" spans="1:37" s="48" customFormat="1" x14ac:dyDescent="0.2">
      <c r="A450" s="2"/>
      <c r="AK450" s="50"/>
    </row>
    <row r="451" spans="1:37" s="48" customFormat="1" x14ac:dyDescent="0.2">
      <c r="A451" s="2"/>
      <c r="B451" s="480" t="s">
        <v>443</v>
      </c>
      <c r="C451" s="481"/>
      <c r="D451" s="481"/>
      <c r="E451" s="481"/>
      <c r="F451" s="481"/>
      <c r="G451" s="481"/>
      <c r="H451" s="481"/>
      <c r="I451" s="481"/>
      <c r="J451" s="481"/>
      <c r="K451" s="481"/>
      <c r="L451" s="481"/>
      <c r="M451" s="481"/>
      <c r="N451" s="481"/>
      <c r="O451" s="481"/>
      <c r="P451" s="481"/>
      <c r="Q451" s="481"/>
      <c r="R451" s="481"/>
      <c r="S451" s="481"/>
      <c r="T451" s="481"/>
      <c r="U451" s="481"/>
      <c r="V451" s="481"/>
      <c r="W451" s="481"/>
      <c r="X451" s="481"/>
      <c r="AK451" s="50"/>
    </row>
    <row r="452" spans="1:37" s="48" customFormat="1" x14ac:dyDescent="0.2">
      <c r="A452" s="2"/>
      <c r="B452" s="482"/>
      <c r="C452" s="483"/>
      <c r="D452" s="483"/>
      <c r="E452" s="483"/>
      <c r="F452" s="483"/>
      <c r="G452" s="483"/>
      <c r="H452" s="483"/>
      <c r="I452" s="483"/>
      <c r="J452" s="483"/>
      <c r="K452" s="483"/>
      <c r="L452" s="483"/>
      <c r="M452" s="483"/>
      <c r="N452" s="483"/>
      <c r="O452" s="483"/>
      <c r="P452" s="483"/>
      <c r="Q452" s="483"/>
      <c r="R452" s="483"/>
      <c r="S452" s="483"/>
      <c r="T452" s="483"/>
      <c r="U452" s="483"/>
      <c r="V452" s="483"/>
      <c r="W452" s="483"/>
      <c r="X452" s="483"/>
      <c r="AK452" s="50"/>
    </row>
    <row r="453" spans="1:37" s="48" customFormat="1" ht="15" x14ac:dyDescent="0.25">
      <c r="A453" s="2"/>
      <c r="B453" s="141" t="s">
        <v>444</v>
      </c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3"/>
      <c r="R453" s="144">
        <v>1145</v>
      </c>
      <c r="S453" s="588"/>
      <c r="T453" s="588"/>
      <c r="U453" s="588"/>
      <c r="V453" s="588"/>
      <c r="W453" s="588"/>
      <c r="X453" s="145" t="s">
        <v>10</v>
      </c>
      <c r="AK453" s="50"/>
    </row>
    <row r="454" spans="1:37" s="48" customFormat="1" ht="15" x14ac:dyDescent="0.25">
      <c r="A454" s="2"/>
      <c r="B454" s="141" t="s">
        <v>445</v>
      </c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3"/>
      <c r="R454" s="90">
        <v>1146</v>
      </c>
      <c r="S454" s="586"/>
      <c r="T454" s="586"/>
      <c r="U454" s="586"/>
      <c r="V454" s="586"/>
      <c r="W454" s="586"/>
      <c r="X454" s="73" t="s">
        <v>41</v>
      </c>
      <c r="AK454" s="50"/>
    </row>
    <row r="455" spans="1:37" s="48" customFormat="1" ht="15" x14ac:dyDescent="0.25">
      <c r="A455" s="2"/>
      <c r="B455" s="141" t="s">
        <v>446</v>
      </c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3"/>
      <c r="R455" s="90">
        <v>1177</v>
      </c>
      <c r="S455" s="587"/>
      <c r="T455" s="587"/>
      <c r="U455" s="587"/>
      <c r="V455" s="587"/>
      <c r="W455" s="587"/>
      <c r="X455" s="78" t="s">
        <v>10</v>
      </c>
      <c r="AK455" s="50"/>
    </row>
    <row r="456" spans="1:37" s="48" customFormat="1" ht="15" x14ac:dyDescent="0.25">
      <c r="A456" s="2"/>
      <c r="B456" s="141" t="s">
        <v>447</v>
      </c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3"/>
      <c r="R456" s="90">
        <v>893</v>
      </c>
      <c r="S456" s="587"/>
      <c r="T456" s="587"/>
      <c r="U456" s="587"/>
      <c r="V456" s="587"/>
      <c r="W456" s="587"/>
      <c r="X456" s="78" t="s">
        <v>10</v>
      </c>
      <c r="AK456" s="50"/>
    </row>
    <row r="457" spans="1:37" s="48" customFormat="1" ht="15" x14ac:dyDescent="0.25">
      <c r="A457" s="2"/>
      <c r="B457" s="141" t="s">
        <v>448</v>
      </c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3"/>
      <c r="R457" s="90">
        <v>894</v>
      </c>
      <c r="S457" s="586"/>
      <c r="T457" s="586"/>
      <c r="U457" s="586"/>
      <c r="V457" s="586"/>
      <c r="W457" s="586"/>
      <c r="X457" s="73" t="s">
        <v>41</v>
      </c>
      <c r="AK457" s="50"/>
    </row>
    <row r="458" spans="1:37" s="48" customFormat="1" ht="15" x14ac:dyDescent="0.25">
      <c r="A458" s="2"/>
      <c r="B458" s="141" t="s">
        <v>449</v>
      </c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3"/>
      <c r="R458" s="90">
        <v>1694</v>
      </c>
      <c r="S458" s="587"/>
      <c r="T458" s="587"/>
      <c r="U458" s="587"/>
      <c r="V458" s="587"/>
      <c r="W458" s="587"/>
      <c r="X458" s="78" t="s">
        <v>10</v>
      </c>
      <c r="AK458" s="50"/>
    </row>
    <row r="459" spans="1:37" s="48" customFormat="1" ht="15" x14ac:dyDescent="0.25">
      <c r="A459" s="2"/>
      <c r="B459" s="141" t="s">
        <v>431</v>
      </c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3"/>
      <c r="R459" s="90">
        <v>1695</v>
      </c>
      <c r="S459" s="586"/>
      <c r="T459" s="586"/>
      <c r="U459" s="586"/>
      <c r="V459" s="586"/>
      <c r="W459" s="586"/>
      <c r="X459" s="73" t="s">
        <v>41</v>
      </c>
      <c r="AK459" s="50"/>
    </row>
    <row r="460" spans="1:37" s="48" customFormat="1" ht="15" x14ac:dyDescent="0.25">
      <c r="A460" s="2"/>
      <c r="B460" s="141" t="s">
        <v>423</v>
      </c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3"/>
      <c r="R460" s="90">
        <v>1696</v>
      </c>
      <c r="S460" s="587"/>
      <c r="T460" s="587"/>
      <c r="U460" s="587"/>
      <c r="V460" s="587"/>
      <c r="W460" s="587"/>
      <c r="X460" s="78" t="s">
        <v>10</v>
      </c>
      <c r="AK460" s="50"/>
    </row>
    <row r="461" spans="1:37" s="48" customFormat="1" ht="15" x14ac:dyDescent="0.25">
      <c r="A461" s="2"/>
      <c r="B461" s="141" t="s">
        <v>450</v>
      </c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3"/>
      <c r="R461" s="90">
        <v>1178</v>
      </c>
      <c r="S461" s="587"/>
      <c r="T461" s="587"/>
      <c r="U461" s="587"/>
      <c r="V461" s="587"/>
      <c r="W461" s="587"/>
      <c r="X461" s="78" t="s">
        <v>10</v>
      </c>
      <c r="AK461" s="50"/>
    </row>
    <row r="462" spans="1:37" s="48" customFormat="1" ht="15" x14ac:dyDescent="0.25">
      <c r="A462" s="2"/>
      <c r="B462" s="141" t="s">
        <v>451</v>
      </c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3"/>
      <c r="R462" s="90">
        <v>1179</v>
      </c>
      <c r="S462" s="586"/>
      <c r="T462" s="586"/>
      <c r="U462" s="586"/>
      <c r="V462" s="586"/>
      <c r="W462" s="586"/>
      <c r="X462" s="73" t="s">
        <v>41</v>
      </c>
      <c r="AK462" s="50"/>
    </row>
    <row r="463" spans="1:37" s="48" customFormat="1" ht="15" x14ac:dyDescent="0.25">
      <c r="A463" s="2"/>
      <c r="B463" s="141" t="s">
        <v>452</v>
      </c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3"/>
      <c r="R463" s="90">
        <v>1180</v>
      </c>
      <c r="S463" s="587"/>
      <c r="T463" s="587"/>
      <c r="U463" s="587"/>
      <c r="V463" s="587"/>
      <c r="W463" s="587"/>
      <c r="X463" s="78" t="s">
        <v>10</v>
      </c>
      <c r="AK463" s="50"/>
    </row>
    <row r="464" spans="1:37" s="48" customFormat="1" ht="15" x14ac:dyDescent="0.25">
      <c r="A464" s="2"/>
      <c r="B464" s="141" t="s">
        <v>453</v>
      </c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3"/>
      <c r="R464" s="90">
        <v>1181</v>
      </c>
      <c r="S464" s="586"/>
      <c r="T464" s="586"/>
      <c r="U464" s="586"/>
      <c r="V464" s="586"/>
      <c r="W464" s="586"/>
      <c r="X464" s="73" t="s">
        <v>41</v>
      </c>
      <c r="AK464" s="50"/>
    </row>
    <row r="465" spans="1:45" s="48" customFormat="1" ht="15" x14ac:dyDescent="0.25">
      <c r="A465" s="2"/>
      <c r="B465" s="141" t="s">
        <v>454</v>
      </c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3"/>
      <c r="R465" s="90">
        <v>1182</v>
      </c>
      <c r="S465" s="586"/>
      <c r="T465" s="586"/>
      <c r="U465" s="586"/>
      <c r="V465" s="586"/>
      <c r="W465" s="586"/>
      <c r="X465" s="73" t="s">
        <v>41</v>
      </c>
      <c r="AK465" s="50"/>
    </row>
    <row r="466" spans="1:45" s="48" customFormat="1" ht="30.95" customHeight="1" x14ac:dyDescent="0.25">
      <c r="A466" s="2"/>
      <c r="B466" s="459" t="s">
        <v>455</v>
      </c>
      <c r="C466" s="460"/>
      <c r="D466" s="460"/>
      <c r="E466" s="460"/>
      <c r="F466" s="460"/>
      <c r="G466" s="460"/>
      <c r="H466" s="460"/>
      <c r="I466" s="460"/>
      <c r="J466" s="460"/>
      <c r="K466" s="460"/>
      <c r="L466" s="460"/>
      <c r="M466" s="460"/>
      <c r="N466" s="460"/>
      <c r="O466" s="460"/>
      <c r="P466" s="460"/>
      <c r="Q466" s="461"/>
      <c r="R466" s="90">
        <v>1697</v>
      </c>
      <c r="S466" s="586"/>
      <c r="T466" s="586"/>
      <c r="U466" s="586"/>
      <c r="V466" s="586"/>
      <c r="W466" s="586"/>
      <c r="X466" s="73" t="s">
        <v>41</v>
      </c>
      <c r="AK466" s="50"/>
    </row>
    <row r="467" spans="1:45" s="48" customFormat="1" ht="15" x14ac:dyDescent="0.25">
      <c r="A467" s="2"/>
      <c r="B467" s="141" t="s">
        <v>456</v>
      </c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3"/>
      <c r="R467" s="90">
        <v>1186</v>
      </c>
      <c r="S467" s="587"/>
      <c r="T467" s="587"/>
      <c r="U467" s="587"/>
      <c r="V467" s="587"/>
      <c r="W467" s="587"/>
      <c r="X467" s="78" t="s">
        <v>10</v>
      </c>
      <c r="AK467" s="50"/>
    </row>
    <row r="468" spans="1:45" s="48" customFormat="1" ht="15" x14ac:dyDescent="0.25">
      <c r="A468" s="2"/>
      <c r="B468" s="141" t="s">
        <v>457</v>
      </c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3"/>
      <c r="R468" s="90">
        <v>1187</v>
      </c>
      <c r="S468" s="586"/>
      <c r="T468" s="586"/>
      <c r="U468" s="586"/>
      <c r="V468" s="586"/>
      <c r="W468" s="586"/>
      <c r="X468" s="73" t="s">
        <v>41</v>
      </c>
      <c r="AK468" s="50"/>
    </row>
    <row r="469" spans="1:45" s="48" customFormat="1" ht="15" x14ac:dyDescent="0.25">
      <c r="A469" s="2"/>
      <c r="B469" s="141" t="s">
        <v>405</v>
      </c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3"/>
      <c r="R469" s="90">
        <v>1700</v>
      </c>
      <c r="S469" s="586"/>
      <c r="T469" s="586"/>
      <c r="U469" s="586"/>
      <c r="V469" s="586"/>
      <c r="W469" s="586"/>
      <c r="X469" s="73" t="s">
        <v>41</v>
      </c>
      <c r="AK469" s="50"/>
    </row>
    <row r="470" spans="1:45" s="48" customFormat="1" ht="15" x14ac:dyDescent="0.25">
      <c r="A470" s="2"/>
      <c r="B470" s="141" t="s">
        <v>458</v>
      </c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3"/>
      <c r="R470" s="90">
        <v>1188</v>
      </c>
      <c r="S470" s="586"/>
      <c r="T470" s="586"/>
      <c r="U470" s="586"/>
      <c r="V470" s="586"/>
      <c r="W470" s="586"/>
      <c r="X470" s="73" t="s">
        <v>41</v>
      </c>
      <c r="AK470" s="50"/>
    </row>
    <row r="471" spans="1:45" s="48" customFormat="1" ht="15" x14ac:dyDescent="0.25">
      <c r="A471" s="2"/>
      <c r="B471" s="141" t="s">
        <v>425</v>
      </c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3"/>
      <c r="R471" s="90">
        <v>1701</v>
      </c>
      <c r="S471" s="587"/>
      <c r="T471" s="587"/>
      <c r="U471" s="587"/>
      <c r="V471" s="587"/>
      <c r="W471" s="587"/>
      <c r="X471" s="78" t="s">
        <v>10</v>
      </c>
      <c r="AK471" s="50"/>
    </row>
    <row r="472" spans="1:45" s="48" customFormat="1" ht="15" x14ac:dyDescent="0.25">
      <c r="A472" s="2"/>
      <c r="B472" s="141" t="s">
        <v>459</v>
      </c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3"/>
      <c r="R472" s="90">
        <v>1702</v>
      </c>
      <c r="S472" s="587"/>
      <c r="T472" s="587"/>
      <c r="U472" s="587"/>
      <c r="V472" s="587"/>
      <c r="W472" s="587"/>
      <c r="X472" s="78" t="s">
        <v>10</v>
      </c>
      <c r="AK472" s="50"/>
    </row>
    <row r="473" spans="1:45" s="48" customFormat="1" ht="15" x14ac:dyDescent="0.25">
      <c r="A473" s="2"/>
      <c r="B473" s="141" t="s">
        <v>460</v>
      </c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3"/>
      <c r="R473" s="90">
        <v>1189</v>
      </c>
      <c r="S473" s="587"/>
      <c r="T473" s="587"/>
      <c r="U473" s="587"/>
      <c r="V473" s="587"/>
      <c r="W473" s="587"/>
      <c r="X473" s="78" t="s">
        <v>10</v>
      </c>
      <c r="AK473" s="50"/>
    </row>
    <row r="474" spans="1:45" s="48" customFormat="1" ht="15" x14ac:dyDescent="0.25">
      <c r="A474" s="2"/>
      <c r="B474" s="141" t="s">
        <v>461</v>
      </c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3"/>
      <c r="R474" s="90">
        <v>1190</v>
      </c>
      <c r="S474" s="586"/>
      <c r="T474" s="586"/>
      <c r="U474" s="586"/>
      <c r="V474" s="586"/>
      <c r="W474" s="586"/>
      <c r="X474" s="73" t="s">
        <v>41</v>
      </c>
      <c r="AK474" s="50"/>
    </row>
    <row r="475" spans="1:45" s="48" customFormat="1" ht="15" x14ac:dyDescent="0.2">
      <c r="A475" s="2"/>
      <c r="B475" s="581" t="s">
        <v>462</v>
      </c>
      <c r="C475" s="582"/>
      <c r="D475" s="582"/>
      <c r="E475" s="582"/>
      <c r="F475" s="582"/>
      <c r="G475" s="582"/>
      <c r="H475" s="582"/>
      <c r="I475" s="582"/>
      <c r="J475" s="582"/>
      <c r="K475" s="582"/>
      <c r="L475" s="582"/>
      <c r="M475" s="582"/>
      <c r="N475" s="582"/>
      <c r="O475" s="582"/>
      <c r="P475" s="582"/>
      <c r="Q475" s="583"/>
      <c r="R475" s="154">
        <v>645</v>
      </c>
      <c r="S475" s="599">
        <f>MAX(+SUM(S453,S455:W456,S458,S460:W461,S463,S467,S471:W473)-SUM(S454,S457,S459,S462,S464:W466,S468:W470,S474),0)</f>
        <v>0</v>
      </c>
      <c r="T475" s="584"/>
      <c r="U475" s="584"/>
      <c r="V475" s="584"/>
      <c r="W475" s="584"/>
      <c r="X475" s="154" t="s">
        <v>46</v>
      </c>
      <c r="AK475" s="50"/>
    </row>
    <row r="476" spans="1:45" s="48" customFormat="1" ht="15" x14ac:dyDescent="0.2">
      <c r="A476" s="2"/>
      <c r="B476" s="581" t="s">
        <v>463</v>
      </c>
      <c r="C476" s="582"/>
      <c r="D476" s="582"/>
      <c r="E476" s="582"/>
      <c r="F476" s="582"/>
      <c r="G476" s="582"/>
      <c r="H476" s="582"/>
      <c r="I476" s="582"/>
      <c r="J476" s="582"/>
      <c r="K476" s="582"/>
      <c r="L476" s="582"/>
      <c r="M476" s="582"/>
      <c r="N476" s="582"/>
      <c r="O476" s="582"/>
      <c r="P476" s="582"/>
      <c r="Q476" s="583"/>
      <c r="R476" s="154">
        <v>646</v>
      </c>
      <c r="S476" s="584">
        <f>MIN(+SUM(S453,S455:W456,S458,S460:W461,S463,S467,S471:W473)-SUM(S454,S457,S459,S462,S464:W466,S468:W470,S474),0)</f>
        <v>0</v>
      </c>
      <c r="T476" s="584"/>
      <c r="U476" s="584"/>
      <c r="V476" s="584"/>
      <c r="W476" s="584"/>
      <c r="X476" s="154" t="s">
        <v>46</v>
      </c>
      <c r="AK476" s="50"/>
    </row>
    <row r="477" spans="1:45" s="48" customFormat="1" x14ac:dyDescent="0.2">
      <c r="A477" s="2"/>
      <c r="AK477" s="50"/>
    </row>
    <row r="478" spans="1:45" s="48" customFormat="1" ht="14.1" customHeight="1" x14ac:dyDescent="0.2">
      <c r="A478" s="2"/>
      <c r="B478" s="511" t="s">
        <v>464</v>
      </c>
      <c r="C478" s="511"/>
      <c r="D478" s="511"/>
      <c r="E478" s="511"/>
      <c r="F478" s="511"/>
      <c r="G478" s="511"/>
      <c r="H478" s="511"/>
      <c r="I478" s="511"/>
      <c r="J478" s="511"/>
      <c r="K478" s="511"/>
      <c r="L478" s="511"/>
      <c r="M478" s="598" t="s">
        <v>465</v>
      </c>
      <c r="N478" s="598"/>
      <c r="O478" s="598"/>
      <c r="P478" s="598"/>
      <c r="Q478" s="598" t="s">
        <v>466</v>
      </c>
      <c r="R478" s="598"/>
      <c r="S478" s="598"/>
      <c r="T478" s="598"/>
      <c r="U478" s="598" t="s">
        <v>467</v>
      </c>
      <c r="V478" s="598"/>
      <c r="W478" s="598"/>
      <c r="X478" s="598"/>
      <c r="Y478" s="598"/>
      <c r="Z478" s="598"/>
      <c r="AA478" s="598"/>
      <c r="AB478" s="598"/>
      <c r="AC478" s="598"/>
      <c r="AD478" s="598"/>
      <c r="AE478" s="598"/>
      <c r="AF478" s="598"/>
      <c r="AG478" s="598"/>
      <c r="AH478" s="598"/>
      <c r="AI478" s="598"/>
      <c r="AJ478" s="598"/>
      <c r="AK478" s="598"/>
      <c r="AL478" s="598"/>
      <c r="AM478" s="154"/>
      <c r="AN478" s="154"/>
      <c r="AO478" s="589" t="s">
        <v>468</v>
      </c>
      <c r="AP478" s="589"/>
      <c r="AQ478" s="589"/>
      <c r="AR478" s="589"/>
      <c r="AS478" s="156"/>
    </row>
    <row r="479" spans="1:45" s="48" customFormat="1" ht="15" x14ac:dyDescent="0.2">
      <c r="A479" s="2"/>
      <c r="B479" s="511"/>
      <c r="C479" s="511"/>
      <c r="D479" s="511"/>
      <c r="E479" s="511"/>
      <c r="F479" s="511"/>
      <c r="G479" s="511"/>
      <c r="H479" s="511"/>
      <c r="I479" s="511"/>
      <c r="J479" s="511"/>
      <c r="K479" s="511"/>
      <c r="L479" s="511"/>
      <c r="M479" s="598"/>
      <c r="N479" s="598"/>
      <c r="O479" s="598"/>
      <c r="P479" s="598"/>
      <c r="Q479" s="598"/>
      <c r="R479" s="598"/>
      <c r="S479" s="598"/>
      <c r="T479" s="598"/>
      <c r="U479" s="590" t="s">
        <v>469</v>
      </c>
      <c r="V479" s="590"/>
      <c r="W479" s="590"/>
      <c r="X479" s="590"/>
      <c r="Y479" s="590"/>
      <c r="Z479" s="590"/>
      <c r="AA479" s="590"/>
      <c r="AB479" s="590"/>
      <c r="AC479" s="590"/>
      <c r="AD479" s="590"/>
      <c r="AE479" s="590"/>
      <c r="AF479" s="590"/>
      <c r="AG479" s="590" t="s">
        <v>470</v>
      </c>
      <c r="AH479" s="590"/>
      <c r="AI479" s="590"/>
      <c r="AJ479" s="590"/>
      <c r="AK479" s="591" t="s">
        <v>471</v>
      </c>
      <c r="AL479" s="592"/>
      <c r="AM479" s="592"/>
      <c r="AN479" s="593"/>
      <c r="AO479" s="589"/>
      <c r="AP479" s="589"/>
      <c r="AQ479" s="589"/>
      <c r="AR479" s="589"/>
      <c r="AS479" s="157"/>
    </row>
    <row r="480" spans="1:45" s="48" customFormat="1" ht="30.95" customHeight="1" x14ac:dyDescent="0.2">
      <c r="A480" s="2"/>
      <c r="B480" s="511"/>
      <c r="C480" s="511"/>
      <c r="D480" s="511"/>
      <c r="E480" s="511"/>
      <c r="F480" s="511"/>
      <c r="G480" s="511"/>
      <c r="H480" s="511"/>
      <c r="I480" s="511"/>
      <c r="J480" s="511"/>
      <c r="K480" s="511"/>
      <c r="L480" s="511"/>
      <c r="M480" s="598"/>
      <c r="N480" s="598"/>
      <c r="O480" s="598"/>
      <c r="P480" s="598"/>
      <c r="Q480" s="598"/>
      <c r="R480" s="598"/>
      <c r="S480" s="598"/>
      <c r="T480" s="598"/>
      <c r="U480" s="597" t="s">
        <v>472</v>
      </c>
      <c r="V480" s="597"/>
      <c r="W480" s="597"/>
      <c r="X480" s="597"/>
      <c r="Y480" s="598" t="s">
        <v>473</v>
      </c>
      <c r="Z480" s="598"/>
      <c r="AA480" s="598"/>
      <c r="AB480" s="598"/>
      <c r="AC480" s="598" t="s">
        <v>474</v>
      </c>
      <c r="AD480" s="598"/>
      <c r="AE480" s="598"/>
      <c r="AF480" s="598"/>
      <c r="AG480" s="590"/>
      <c r="AH480" s="590"/>
      <c r="AI480" s="590"/>
      <c r="AJ480" s="590"/>
      <c r="AK480" s="594"/>
      <c r="AL480" s="595"/>
      <c r="AM480" s="595"/>
      <c r="AN480" s="596"/>
      <c r="AO480" s="589"/>
      <c r="AP480" s="589"/>
      <c r="AQ480" s="589"/>
      <c r="AR480" s="589"/>
      <c r="AS480" s="158"/>
    </row>
    <row r="481" spans="1:45" s="48" customFormat="1" ht="35.450000000000003" customHeight="1" x14ac:dyDescent="0.25">
      <c r="A481" s="2"/>
      <c r="B481" s="602" t="s">
        <v>475</v>
      </c>
      <c r="C481" s="602"/>
      <c r="D481" s="602"/>
      <c r="E481" s="602"/>
      <c r="F481" s="602"/>
      <c r="G481" s="602"/>
      <c r="H481" s="602"/>
      <c r="I481" s="602"/>
      <c r="J481" s="602"/>
      <c r="K481" s="602"/>
      <c r="L481" s="602"/>
      <c r="M481" s="90">
        <v>1200</v>
      </c>
      <c r="N481" s="587"/>
      <c r="O481" s="587"/>
      <c r="P481" s="587"/>
      <c r="Q481" s="90">
        <v>1211</v>
      </c>
      <c r="R481" s="587"/>
      <c r="S481" s="587"/>
      <c r="T481" s="587"/>
      <c r="U481" s="90">
        <v>1221</v>
      </c>
      <c r="V481" s="587"/>
      <c r="W481" s="587"/>
      <c r="X481" s="587"/>
      <c r="Y481" s="90">
        <v>1730</v>
      </c>
      <c r="Z481" s="587"/>
      <c r="AA481" s="587"/>
      <c r="AB481" s="587"/>
      <c r="AC481" s="90">
        <v>1731</v>
      </c>
      <c r="AD481" s="587"/>
      <c r="AE481" s="587"/>
      <c r="AF481" s="587"/>
      <c r="AG481" s="90">
        <v>1234</v>
      </c>
      <c r="AH481" s="587"/>
      <c r="AI481" s="587"/>
      <c r="AJ481" s="587"/>
      <c r="AK481" s="90">
        <v>1246</v>
      </c>
      <c r="AL481" s="587"/>
      <c r="AM481" s="587"/>
      <c r="AN481" s="587"/>
      <c r="AO481" s="90">
        <v>1260</v>
      </c>
      <c r="AP481" s="601"/>
      <c r="AQ481" s="601"/>
      <c r="AR481" s="601"/>
      <c r="AS481" s="78" t="s">
        <v>10</v>
      </c>
    </row>
    <row r="482" spans="1:45" s="48" customFormat="1" ht="26.1" customHeight="1" x14ac:dyDescent="0.25">
      <c r="A482" s="2"/>
      <c r="B482" s="602" t="s">
        <v>476</v>
      </c>
      <c r="C482" s="602"/>
      <c r="D482" s="602"/>
      <c r="E482" s="602"/>
      <c r="F482" s="602"/>
      <c r="G482" s="602"/>
      <c r="H482" s="602"/>
      <c r="I482" s="602"/>
      <c r="J482" s="602"/>
      <c r="K482" s="602"/>
      <c r="L482" s="602"/>
      <c r="M482" s="159"/>
      <c r="N482" s="603"/>
      <c r="O482" s="603"/>
      <c r="P482" s="603"/>
      <c r="Q482" s="160"/>
      <c r="R482" s="604"/>
      <c r="S482" s="604"/>
      <c r="T482" s="605"/>
      <c r="U482" s="90">
        <v>1222</v>
      </c>
      <c r="V482" s="606"/>
      <c r="W482" s="606"/>
      <c r="X482" s="606"/>
      <c r="Y482" s="160"/>
      <c r="Z482" s="607"/>
      <c r="AA482" s="607"/>
      <c r="AB482" s="607"/>
      <c r="AC482" s="90">
        <v>1843</v>
      </c>
      <c r="AD482" s="608"/>
      <c r="AE482" s="608"/>
      <c r="AF482" s="608"/>
      <c r="AG482" s="90">
        <v>1235</v>
      </c>
      <c r="AH482" s="606"/>
      <c r="AI482" s="606"/>
      <c r="AJ482" s="606"/>
      <c r="AK482" s="90">
        <v>1247</v>
      </c>
      <c r="AL482" s="587"/>
      <c r="AM482" s="587"/>
      <c r="AN482" s="587"/>
      <c r="AO482" s="159"/>
      <c r="AP482" s="600"/>
      <c r="AQ482" s="600"/>
      <c r="AR482" s="600"/>
      <c r="AS482" s="73" t="s">
        <v>41</v>
      </c>
    </row>
    <row r="483" spans="1:45" s="48" customFormat="1" ht="18.75" customHeight="1" x14ac:dyDescent="0.25">
      <c r="A483" s="2"/>
      <c r="B483" s="602" t="s">
        <v>456</v>
      </c>
      <c r="C483" s="602"/>
      <c r="D483" s="602"/>
      <c r="E483" s="602"/>
      <c r="F483" s="602"/>
      <c r="G483" s="602"/>
      <c r="H483" s="602"/>
      <c r="I483" s="602"/>
      <c r="J483" s="602"/>
      <c r="K483" s="602"/>
      <c r="L483" s="602"/>
      <c r="M483" s="90">
        <v>1202</v>
      </c>
      <c r="N483" s="608"/>
      <c r="O483" s="608"/>
      <c r="P483" s="608"/>
      <c r="Q483" s="90">
        <v>1212</v>
      </c>
      <c r="R483" s="608"/>
      <c r="S483" s="608"/>
      <c r="T483" s="608"/>
      <c r="U483" s="90">
        <v>1224</v>
      </c>
      <c r="V483" s="608"/>
      <c r="W483" s="608"/>
      <c r="X483" s="608"/>
      <c r="Y483" s="90">
        <v>1733</v>
      </c>
      <c r="Z483" s="608"/>
      <c r="AA483" s="608"/>
      <c r="AB483" s="608"/>
      <c r="AC483" s="90">
        <v>1734</v>
      </c>
      <c r="AD483" s="608"/>
      <c r="AE483" s="608"/>
      <c r="AF483" s="608"/>
      <c r="AG483" s="90">
        <v>1236</v>
      </c>
      <c r="AH483" s="608"/>
      <c r="AI483" s="608"/>
      <c r="AJ483" s="608"/>
      <c r="AK483" s="90">
        <v>1248</v>
      </c>
      <c r="AL483" s="587"/>
      <c r="AM483" s="587"/>
      <c r="AN483" s="587"/>
      <c r="AO483" s="90">
        <v>1262</v>
      </c>
      <c r="AP483" s="610"/>
      <c r="AQ483" s="610"/>
      <c r="AR483" s="610"/>
      <c r="AS483" s="78" t="s">
        <v>10</v>
      </c>
    </row>
    <row r="484" spans="1:45" s="48" customFormat="1" ht="18.75" customHeight="1" x14ac:dyDescent="0.25">
      <c r="A484" s="2"/>
      <c r="B484" s="602" t="s">
        <v>477</v>
      </c>
      <c r="C484" s="602"/>
      <c r="D484" s="602"/>
      <c r="E484" s="602"/>
      <c r="F484" s="602"/>
      <c r="G484" s="602"/>
      <c r="H484" s="602"/>
      <c r="I484" s="602"/>
      <c r="J484" s="602"/>
      <c r="K484" s="602"/>
      <c r="L484" s="602"/>
      <c r="M484" s="90">
        <v>1203</v>
      </c>
      <c r="N484" s="606"/>
      <c r="O484" s="606"/>
      <c r="P484" s="606"/>
      <c r="Q484" s="90">
        <v>1213</v>
      </c>
      <c r="R484" s="606"/>
      <c r="S484" s="606"/>
      <c r="T484" s="606"/>
      <c r="U484" s="90">
        <v>1225</v>
      </c>
      <c r="V484" s="606"/>
      <c r="W484" s="606"/>
      <c r="X484" s="606"/>
      <c r="Y484" s="90">
        <v>1735</v>
      </c>
      <c r="Z484" s="606"/>
      <c r="AA484" s="606"/>
      <c r="AB484" s="606"/>
      <c r="AC484" s="90">
        <v>1736</v>
      </c>
      <c r="AD484" s="606"/>
      <c r="AE484" s="606"/>
      <c r="AF484" s="606"/>
      <c r="AG484" s="90">
        <v>1237</v>
      </c>
      <c r="AH484" s="606"/>
      <c r="AI484" s="606"/>
      <c r="AJ484" s="606"/>
      <c r="AK484" s="90">
        <v>1249</v>
      </c>
      <c r="AL484" s="587"/>
      <c r="AM484" s="587"/>
      <c r="AN484" s="587"/>
      <c r="AO484" s="90">
        <v>1263</v>
      </c>
      <c r="AP484" s="609"/>
      <c r="AQ484" s="609"/>
      <c r="AR484" s="609"/>
      <c r="AS484" s="73" t="s">
        <v>41</v>
      </c>
    </row>
    <row r="485" spans="1:45" s="48" customFormat="1" ht="18.75" customHeight="1" x14ac:dyDescent="0.25">
      <c r="A485" s="2"/>
      <c r="B485" s="602" t="s">
        <v>478</v>
      </c>
      <c r="C485" s="602"/>
      <c r="D485" s="602"/>
      <c r="E485" s="602"/>
      <c r="F485" s="602"/>
      <c r="G485" s="602"/>
      <c r="H485" s="602"/>
      <c r="I485" s="602"/>
      <c r="J485" s="602"/>
      <c r="K485" s="602"/>
      <c r="L485" s="602"/>
      <c r="M485" s="90">
        <v>1204</v>
      </c>
      <c r="N485" s="606"/>
      <c r="O485" s="606"/>
      <c r="P485" s="606"/>
      <c r="Q485" s="90">
        <v>1214</v>
      </c>
      <c r="R485" s="606"/>
      <c r="S485" s="606"/>
      <c r="T485" s="606"/>
      <c r="U485" s="90">
        <v>1226</v>
      </c>
      <c r="V485" s="606"/>
      <c r="W485" s="606"/>
      <c r="X485" s="606"/>
      <c r="Y485" s="90">
        <v>1737</v>
      </c>
      <c r="Z485" s="606"/>
      <c r="AA485" s="606"/>
      <c r="AB485" s="606"/>
      <c r="AC485" s="90">
        <v>1738</v>
      </c>
      <c r="AD485" s="606"/>
      <c r="AE485" s="606"/>
      <c r="AF485" s="606"/>
      <c r="AG485" s="90">
        <v>1238</v>
      </c>
      <c r="AH485" s="606"/>
      <c r="AI485" s="606"/>
      <c r="AJ485" s="606"/>
      <c r="AK485" s="90">
        <v>1250</v>
      </c>
      <c r="AL485" s="587"/>
      <c r="AM485" s="587"/>
      <c r="AN485" s="587"/>
      <c r="AO485" s="90">
        <v>1264</v>
      </c>
      <c r="AP485" s="609"/>
      <c r="AQ485" s="609"/>
      <c r="AR485" s="609"/>
      <c r="AS485" s="73" t="s">
        <v>41</v>
      </c>
    </row>
    <row r="486" spans="1:45" s="48" customFormat="1" ht="18.75" customHeight="1" x14ac:dyDescent="0.25">
      <c r="A486" s="2"/>
      <c r="B486" s="602" t="s">
        <v>479</v>
      </c>
      <c r="C486" s="602"/>
      <c r="D486" s="602"/>
      <c r="E486" s="602"/>
      <c r="F486" s="602"/>
      <c r="G486" s="602"/>
      <c r="H486" s="602"/>
      <c r="I486" s="602"/>
      <c r="J486" s="602"/>
      <c r="K486" s="602"/>
      <c r="L486" s="602"/>
      <c r="M486" s="90">
        <v>1205</v>
      </c>
      <c r="N486" s="608"/>
      <c r="O486" s="608"/>
      <c r="P486" s="608"/>
      <c r="Q486" s="90">
        <v>1215</v>
      </c>
      <c r="R486" s="608"/>
      <c r="S486" s="608"/>
      <c r="T486" s="608"/>
      <c r="U486" s="161">
        <v>1227</v>
      </c>
      <c r="V486" s="611"/>
      <c r="W486" s="611"/>
      <c r="X486" s="611"/>
      <c r="Y486" s="161">
        <v>1739</v>
      </c>
      <c r="Z486" s="611"/>
      <c r="AA486" s="611"/>
      <c r="AB486" s="611"/>
      <c r="AC486" s="90">
        <v>1740</v>
      </c>
      <c r="AD486" s="608"/>
      <c r="AE486" s="608"/>
      <c r="AF486" s="608"/>
      <c r="AG486" s="90">
        <v>1239</v>
      </c>
      <c r="AH486" s="608"/>
      <c r="AI486" s="608"/>
      <c r="AJ486" s="608"/>
      <c r="AK486" s="90">
        <v>1251</v>
      </c>
      <c r="AL486" s="587"/>
      <c r="AM486" s="587"/>
      <c r="AN486" s="587"/>
      <c r="AO486" s="159"/>
      <c r="AP486" s="600"/>
      <c r="AQ486" s="600"/>
      <c r="AR486" s="600"/>
      <c r="AS486" s="78" t="s">
        <v>10</v>
      </c>
    </row>
    <row r="487" spans="1:45" s="48" customFormat="1" ht="18.75" customHeight="1" x14ac:dyDescent="0.25">
      <c r="A487" s="2"/>
      <c r="B487" s="602" t="s">
        <v>480</v>
      </c>
      <c r="C487" s="602"/>
      <c r="D487" s="602"/>
      <c r="E487" s="602"/>
      <c r="F487" s="602"/>
      <c r="G487" s="602"/>
      <c r="H487" s="602"/>
      <c r="I487" s="602"/>
      <c r="J487" s="602"/>
      <c r="K487" s="602"/>
      <c r="L487" s="602"/>
      <c r="M487" s="90">
        <v>1206</v>
      </c>
      <c r="N487" s="608"/>
      <c r="O487" s="608"/>
      <c r="P487" s="608"/>
      <c r="Q487" s="90">
        <v>1216</v>
      </c>
      <c r="R487" s="608"/>
      <c r="S487" s="608"/>
      <c r="T487" s="608"/>
      <c r="U487" s="90">
        <v>1228</v>
      </c>
      <c r="V487" s="608"/>
      <c r="W487" s="608"/>
      <c r="X487" s="608"/>
      <c r="Y487" s="90">
        <v>1741</v>
      </c>
      <c r="Z487" s="608"/>
      <c r="AA487" s="608"/>
      <c r="AB487" s="608"/>
      <c r="AC487" s="90">
        <v>1742</v>
      </c>
      <c r="AD487" s="608"/>
      <c r="AE487" s="608"/>
      <c r="AF487" s="608"/>
      <c r="AG487" s="90">
        <v>1240</v>
      </c>
      <c r="AH487" s="608"/>
      <c r="AI487" s="608"/>
      <c r="AJ487" s="608"/>
      <c r="AK487" s="90">
        <v>1252</v>
      </c>
      <c r="AL487" s="587"/>
      <c r="AM487" s="587"/>
      <c r="AN487" s="587"/>
      <c r="AO487" s="90">
        <v>1265</v>
      </c>
      <c r="AP487" s="610"/>
      <c r="AQ487" s="610"/>
      <c r="AR487" s="610"/>
      <c r="AS487" s="78" t="s">
        <v>10</v>
      </c>
    </row>
    <row r="488" spans="1:45" s="48" customFormat="1" ht="18.75" customHeight="1" x14ac:dyDescent="0.25">
      <c r="A488" s="2"/>
      <c r="B488" s="602" t="s">
        <v>481</v>
      </c>
      <c r="C488" s="602"/>
      <c r="D488" s="602"/>
      <c r="E488" s="602"/>
      <c r="F488" s="602"/>
      <c r="G488" s="602"/>
      <c r="H488" s="602"/>
      <c r="I488" s="602"/>
      <c r="J488" s="602"/>
      <c r="K488" s="602"/>
      <c r="L488" s="602"/>
      <c r="M488" s="90">
        <v>1207</v>
      </c>
      <c r="N488" s="606"/>
      <c r="O488" s="606"/>
      <c r="P488" s="606"/>
      <c r="Q488" s="90">
        <v>1217</v>
      </c>
      <c r="R488" s="606"/>
      <c r="S488" s="606"/>
      <c r="T488" s="606"/>
      <c r="U488" s="90">
        <v>1229</v>
      </c>
      <c r="V488" s="606"/>
      <c r="W488" s="606"/>
      <c r="X488" s="606"/>
      <c r="Y488" s="90">
        <v>1743</v>
      </c>
      <c r="Z488" s="606"/>
      <c r="AA488" s="606"/>
      <c r="AB488" s="606"/>
      <c r="AC488" s="90">
        <v>1744</v>
      </c>
      <c r="AD488" s="606"/>
      <c r="AE488" s="606"/>
      <c r="AF488" s="606"/>
      <c r="AG488" s="90">
        <v>1241</v>
      </c>
      <c r="AH488" s="606"/>
      <c r="AI488" s="606"/>
      <c r="AJ488" s="606"/>
      <c r="AK488" s="90">
        <v>1253</v>
      </c>
      <c r="AL488" s="587"/>
      <c r="AM488" s="587"/>
      <c r="AN488" s="587"/>
      <c r="AO488" s="90">
        <v>1266</v>
      </c>
      <c r="AP488" s="609"/>
      <c r="AQ488" s="609"/>
      <c r="AR488" s="609"/>
      <c r="AS488" s="73" t="s">
        <v>41</v>
      </c>
    </row>
    <row r="489" spans="1:45" s="48" customFormat="1" ht="28.5" customHeight="1" x14ac:dyDescent="0.25">
      <c r="A489" s="2"/>
      <c r="B489" s="602" t="s">
        <v>482</v>
      </c>
      <c r="C489" s="602"/>
      <c r="D489" s="602"/>
      <c r="E489" s="602"/>
      <c r="F489" s="602"/>
      <c r="G489" s="602"/>
      <c r="H489" s="602"/>
      <c r="I489" s="602"/>
      <c r="J489" s="602"/>
      <c r="K489" s="602"/>
      <c r="L489" s="602"/>
      <c r="M489" s="90">
        <v>1208</v>
      </c>
      <c r="N489" s="606"/>
      <c r="O489" s="606"/>
      <c r="P489" s="606"/>
      <c r="Q489" s="90">
        <v>1218</v>
      </c>
      <c r="R489" s="606"/>
      <c r="S489" s="606"/>
      <c r="T489" s="606"/>
      <c r="U489" s="90">
        <v>1230</v>
      </c>
      <c r="V489" s="606"/>
      <c r="W489" s="606"/>
      <c r="X489" s="606"/>
      <c r="Y489" s="90">
        <v>1745</v>
      </c>
      <c r="Z489" s="606"/>
      <c r="AA489" s="606"/>
      <c r="AB489" s="606"/>
      <c r="AC489" s="90">
        <v>1746</v>
      </c>
      <c r="AD489" s="606"/>
      <c r="AE489" s="606"/>
      <c r="AF489" s="606"/>
      <c r="AG489" s="90">
        <v>1242</v>
      </c>
      <c r="AH489" s="606"/>
      <c r="AI489" s="606"/>
      <c r="AJ489" s="606"/>
      <c r="AK489" s="90">
        <v>1254</v>
      </c>
      <c r="AL489" s="587"/>
      <c r="AM489" s="587"/>
      <c r="AN489" s="587"/>
      <c r="AO489" s="90">
        <v>1267</v>
      </c>
      <c r="AP489" s="609"/>
      <c r="AQ489" s="609"/>
      <c r="AR489" s="609"/>
      <c r="AS489" s="73" t="s">
        <v>41</v>
      </c>
    </row>
    <row r="490" spans="1:45" s="48" customFormat="1" ht="27.95" customHeight="1" x14ac:dyDescent="0.25">
      <c r="A490" s="2"/>
      <c r="B490" s="602" t="s">
        <v>483</v>
      </c>
      <c r="C490" s="602"/>
      <c r="D490" s="602"/>
      <c r="E490" s="602"/>
      <c r="F490" s="602"/>
      <c r="G490" s="602"/>
      <c r="H490" s="602"/>
      <c r="I490" s="602"/>
      <c r="J490" s="602"/>
      <c r="K490" s="602"/>
      <c r="L490" s="602"/>
      <c r="M490" s="90">
        <v>1209</v>
      </c>
      <c r="N490" s="606"/>
      <c r="O490" s="606"/>
      <c r="P490" s="606"/>
      <c r="Q490" s="90">
        <v>1219</v>
      </c>
      <c r="R490" s="606"/>
      <c r="S490" s="606"/>
      <c r="T490" s="606"/>
      <c r="U490" s="90">
        <v>1231</v>
      </c>
      <c r="V490" s="606"/>
      <c r="W490" s="606"/>
      <c r="X490" s="606"/>
      <c r="Y490" s="90">
        <v>1747</v>
      </c>
      <c r="Z490" s="606"/>
      <c r="AA490" s="606"/>
      <c r="AB490" s="606"/>
      <c r="AC490" s="90">
        <v>1748</v>
      </c>
      <c r="AD490" s="606"/>
      <c r="AE490" s="606"/>
      <c r="AF490" s="606"/>
      <c r="AG490" s="90">
        <v>1243</v>
      </c>
      <c r="AH490" s="606"/>
      <c r="AI490" s="606"/>
      <c r="AJ490" s="606"/>
      <c r="AK490" s="90">
        <v>1255</v>
      </c>
      <c r="AL490" s="587"/>
      <c r="AM490" s="587"/>
      <c r="AN490" s="587"/>
      <c r="AO490" s="90">
        <v>1268</v>
      </c>
      <c r="AP490" s="609"/>
      <c r="AQ490" s="609"/>
      <c r="AR490" s="609"/>
      <c r="AS490" s="73" t="s">
        <v>41</v>
      </c>
    </row>
    <row r="491" spans="1:45" s="48" customFormat="1" ht="18.75" customHeight="1" x14ac:dyDescent="0.2">
      <c r="A491" s="2"/>
      <c r="B491" s="622" t="s">
        <v>484</v>
      </c>
      <c r="C491" s="622"/>
      <c r="D491" s="622"/>
      <c r="E491" s="622"/>
      <c r="F491" s="622"/>
      <c r="G491" s="622"/>
      <c r="H491" s="622"/>
      <c r="I491" s="622"/>
      <c r="J491" s="622"/>
      <c r="K491" s="622"/>
      <c r="L491" s="622"/>
      <c r="M491" s="90">
        <v>1210</v>
      </c>
      <c r="N491" s="563">
        <f>MAX(+SUM(N481,N483,N486:P487)-SUM(N482:P482,N484:P485,N488:P490),0)</f>
        <v>0</v>
      </c>
      <c r="O491" s="563"/>
      <c r="P491" s="563"/>
      <c r="Q491" s="90">
        <v>1220</v>
      </c>
      <c r="R491" s="563">
        <f>MAX(+SUM(R481,R483,R486:T487)-SUM(R482:T482,R484:T485,R488:T490),0)</f>
        <v>0</v>
      </c>
      <c r="S491" s="563"/>
      <c r="T491" s="563"/>
      <c r="U491" s="90">
        <v>1232</v>
      </c>
      <c r="V491" s="563">
        <f>MAX(+SUM(V481,V483,V486:X487)-SUM(V482:X482,V484:X485,V488:X490),0)</f>
        <v>0</v>
      </c>
      <c r="W491" s="563"/>
      <c r="X491" s="563"/>
      <c r="Y491" s="90">
        <v>1749</v>
      </c>
      <c r="Z491" s="563">
        <f>MAX(+SUM(Z481,Z483,Z486:AB487)-SUM(Z482:AB482,Z484:AB485,Z488:AB490),0)</f>
        <v>0</v>
      </c>
      <c r="AA491" s="563"/>
      <c r="AB491" s="563"/>
      <c r="AC491" s="90">
        <v>1750</v>
      </c>
      <c r="AD491" s="563">
        <f>MAX(+SUM(AD481,AD483,AD486:AF487)-SUM(AD482:AF482,AD484:AF485,AD488:AF490),0)</f>
        <v>0</v>
      </c>
      <c r="AE491" s="563"/>
      <c r="AF491" s="563"/>
      <c r="AG491" s="90">
        <v>1244</v>
      </c>
      <c r="AH491" s="563">
        <f>MAX(+SUM(AH481,AH483,AH486:AJ487)-SUM(AH482:AJ482,AH484:AJ485,AH488:AJ490),0)</f>
        <v>0</v>
      </c>
      <c r="AI491" s="563"/>
      <c r="AJ491" s="563"/>
      <c r="AK491" s="90">
        <v>1256</v>
      </c>
      <c r="AL491" s="618">
        <f>MAX(+SUM(AL481,AL483,AL486:AL487)-SUM(AL482:AL482,AL484:AL485,AL488:AL490),0)</f>
        <v>0</v>
      </c>
      <c r="AM491" s="619"/>
      <c r="AN491" s="620"/>
      <c r="AO491" s="90">
        <v>1269</v>
      </c>
      <c r="AP491" s="621">
        <f>MAX(+SUM(AP481,AP483,AP486:AR487)-SUM(AP482:AR482,AP484:AR485,AP488:AR490),0)</f>
        <v>0</v>
      </c>
      <c r="AQ491" s="621"/>
      <c r="AR491" s="621"/>
      <c r="AS491" s="162" t="s">
        <v>46</v>
      </c>
    </row>
    <row r="492" spans="1:45" s="48" customFormat="1" ht="18.75" customHeight="1" x14ac:dyDescent="0.2">
      <c r="A492" s="2"/>
      <c r="B492" s="622" t="s">
        <v>485</v>
      </c>
      <c r="C492" s="622"/>
      <c r="D492" s="622"/>
      <c r="E492" s="622"/>
      <c r="F492" s="622"/>
      <c r="G492" s="622"/>
      <c r="H492" s="622"/>
      <c r="I492" s="622"/>
      <c r="J492" s="622"/>
      <c r="K492" s="622"/>
      <c r="L492" s="622"/>
      <c r="M492" s="163"/>
      <c r="N492" s="623"/>
      <c r="O492" s="623"/>
      <c r="P492" s="623"/>
      <c r="Q492" s="163"/>
      <c r="R492" s="604"/>
      <c r="S492" s="604"/>
      <c r="T492" s="605"/>
      <c r="U492" s="90">
        <v>1233</v>
      </c>
      <c r="V492" s="624">
        <f>MIN(+SUM(V481,V483,V486:X487)-SUM(V482:X482,V484:X485,V488:X490),0)</f>
        <v>0</v>
      </c>
      <c r="W492" s="624"/>
      <c r="X492" s="624"/>
      <c r="Y492" s="160"/>
      <c r="Z492" s="604"/>
      <c r="AA492" s="604"/>
      <c r="AB492" s="605"/>
      <c r="AC492" s="90">
        <v>1844</v>
      </c>
      <c r="AD492" s="624">
        <f>MIN(+SUM(AD481,AD483,AD486:AF487)-SUM(AD482:AF482,AD484:AF485,AD488:AF490),0)</f>
        <v>0</v>
      </c>
      <c r="AE492" s="624"/>
      <c r="AF492" s="624"/>
      <c r="AG492" s="90">
        <v>1245</v>
      </c>
      <c r="AH492" s="624">
        <f>MIN(+SUM(AH481,AH483,AH486:AJ487)-SUM(AH482:AJ482,AH484:AJ485,AH488:AJ490),0)</f>
        <v>0</v>
      </c>
      <c r="AI492" s="624"/>
      <c r="AJ492" s="624"/>
      <c r="AK492" s="90">
        <v>1257</v>
      </c>
      <c r="AL492" s="612">
        <f>MIN(+SUM(AL481,AL483,AL486:AL487)-SUM(AL482:AL482,AL484:AL485,AL488:AL490),0)</f>
        <v>0</v>
      </c>
      <c r="AM492" s="613"/>
      <c r="AN492" s="614"/>
      <c r="AO492" s="164"/>
      <c r="AP492" s="615"/>
      <c r="AQ492" s="615"/>
      <c r="AR492" s="615"/>
      <c r="AS492" s="162" t="s">
        <v>46</v>
      </c>
    </row>
    <row r="493" spans="1:45" s="48" customFormat="1" x14ac:dyDescent="0.2">
      <c r="A493" s="2"/>
    </row>
    <row r="494" spans="1:45" s="48" customFormat="1" ht="14.1" customHeight="1" x14ac:dyDescent="0.2">
      <c r="A494" s="2"/>
      <c r="B494" s="511" t="s">
        <v>486</v>
      </c>
      <c r="C494" s="511"/>
      <c r="D494" s="511"/>
      <c r="E494" s="511"/>
      <c r="F494" s="511"/>
      <c r="G494" s="511"/>
      <c r="H494" s="511"/>
      <c r="I494" s="511"/>
      <c r="J494" s="511"/>
      <c r="K494" s="511"/>
      <c r="L494" s="511"/>
      <c r="M494" s="616" t="s">
        <v>487</v>
      </c>
      <c r="N494" s="616"/>
      <c r="O494" s="616"/>
      <c r="P494" s="616"/>
      <c r="Q494" s="616"/>
      <c r="R494" s="616"/>
      <c r="S494" s="616"/>
      <c r="T494" s="616"/>
      <c r="U494" s="616"/>
      <c r="V494" s="616"/>
      <c r="W494" s="616"/>
      <c r="X494" s="616"/>
      <c r="Y494" s="616"/>
      <c r="Z494" s="616"/>
      <c r="AA494" s="616"/>
      <c r="AB494" s="616"/>
      <c r="AC494" s="616"/>
      <c r="AD494" s="616"/>
      <c r="AE494" s="616"/>
      <c r="AF494" s="616"/>
      <c r="AG494" s="617" t="s">
        <v>488</v>
      </c>
      <c r="AH494" s="617"/>
      <c r="AI494" s="617"/>
      <c r="AJ494" s="617"/>
      <c r="AK494" s="617"/>
      <c r="AL494" s="617"/>
      <c r="AM494" s="617"/>
      <c r="AN494" s="617"/>
      <c r="AO494" s="617"/>
      <c r="AP494" s="617"/>
      <c r="AQ494" s="617"/>
      <c r="AR494" s="617"/>
      <c r="AS494" s="165"/>
    </row>
    <row r="495" spans="1:45" s="48" customFormat="1" ht="14.1" customHeight="1" x14ac:dyDescent="0.2">
      <c r="A495" s="2"/>
      <c r="B495" s="511"/>
      <c r="C495" s="511"/>
      <c r="D495" s="511"/>
      <c r="E495" s="511"/>
      <c r="F495" s="511"/>
      <c r="G495" s="511"/>
      <c r="H495" s="511"/>
      <c r="I495" s="511"/>
      <c r="J495" s="511"/>
      <c r="K495" s="511"/>
      <c r="L495" s="511"/>
      <c r="M495" s="616" t="s">
        <v>317</v>
      </c>
      <c r="N495" s="616"/>
      <c r="O495" s="616"/>
      <c r="P495" s="616"/>
      <c r="Q495" s="616"/>
      <c r="R495" s="616"/>
      <c r="S495" s="616"/>
      <c r="T495" s="616"/>
      <c r="U495" s="616" t="s">
        <v>489</v>
      </c>
      <c r="V495" s="616"/>
      <c r="W495" s="616"/>
      <c r="X495" s="616"/>
      <c r="Y495" s="616"/>
      <c r="Z495" s="616"/>
      <c r="AA495" s="616"/>
      <c r="AB495" s="616"/>
      <c r="AC495" s="616" t="s">
        <v>490</v>
      </c>
      <c r="AD495" s="616"/>
      <c r="AE495" s="616"/>
      <c r="AF495" s="616"/>
      <c r="AG495" s="617" t="s">
        <v>491</v>
      </c>
      <c r="AH495" s="617"/>
      <c r="AI495" s="617"/>
      <c r="AJ495" s="617"/>
      <c r="AK495" s="617" t="s">
        <v>492</v>
      </c>
      <c r="AL495" s="617"/>
      <c r="AM495" s="617"/>
      <c r="AN495" s="617"/>
      <c r="AO495" s="617" t="s">
        <v>490</v>
      </c>
      <c r="AP495" s="617"/>
      <c r="AQ495" s="617"/>
      <c r="AR495" s="617"/>
      <c r="AS495" s="166"/>
    </row>
    <row r="496" spans="1:45" s="48" customFormat="1" ht="15" x14ac:dyDescent="0.2">
      <c r="A496" s="2"/>
      <c r="B496" s="511"/>
      <c r="C496" s="511"/>
      <c r="D496" s="511"/>
      <c r="E496" s="511"/>
      <c r="F496" s="511"/>
      <c r="G496" s="511"/>
      <c r="H496" s="511"/>
      <c r="I496" s="511"/>
      <c r="J496" s="511"/>
      <c r="K496" s="511"/>
      <c r="L496" s="511"/>
      <c r="M496" s="616" t="s">
        <v>491</v>
      </c>
      <c r="N496" s="616"/>
      <c r="O496" s="616"/>
      <c r="P496" s="616"/>
      <c r="Q496" s="616" t="s">
        <v>492</v>
      </c>
      <c r="R496" s="616"/>
      <c r="S496" s="616"/>
      <c r="T496" s="616"/>
      <c r="U496" s="616" t="s">
        <v>491</v>
      </c>
      <c r="V496" s="616"/>
      <c r="W496" s="616"/>
      <c r="X496" s="616"/>
      <c r="Y496" s="616" t="s">
        <v>492</v>
      </c>
      <c r="Z496" s="616"/>
      <c r="AA496" s="616"/>
      <c r="AB496" s="616"/>
      <c r="AC496" s="616"/>
      <c r="AD496" s="616"/>
      <c r="AE496" s="616"/>
      <c r="AF496" s="616"/>
      <c r="AG496" s="617"/>
      <c r="AH496" s="617"/>
      <c r="AI496" s="617"/>
      <c r="AJ496" s="617"/>
      <c r="AK496" s="617"/>
      <c r="AL496" s="617"/>
      <c r="AM496" s="617"/>
      <c r="AN496" s="617"/>
      <c r="AO496" s="617"/>
      <c r="AP496" s="617"/>
      <c r="AQ496" s="617"/>
      <c r="AR496" s="617"/>
      <c r="AS496" s="167"/>
    </row>
    <row r="497" spans="1:47" s="48" customFormat="1" ht="18.75" customHeight="1" x14ac:dyDescent="0.2">
      <c r="A497" s="78" t="s">
        <v>10</v>
      </c>
      <c r="B497" s="459" t="s">
        <v>493</v>
      </c>
      <c r="C497" s="460" t="s">
        <v>493</v>
      </c>
      <c r="D497" s="460" t="s">
        <v>493</v>
      </c>
      <c r="E497" s="460" t="s">
        <v>493</v>
      </c>
      <c r="F497" s="460" t="s">
        <v>493</v>
      </c>
      <c r="G497" s="460" t="s">
        <v>493</v>
      </c>
      <c r="H497" s="460" t="s">
        <v>493</v>
      </c>
      <c r="I497" s="460" t="s">
        <v>493</v>
      </c>
      <c r="J497" s="460" t="s">
        <v>493</v>
      </c>
      <c r="K497" s="460" t="s">
        <v>493</v>
      </c>
      <c r="L497" s="461" t="s">
        <v>493</v>
      </c>
      <c r="M497" s="90">
        <v>1270</v>
      </c>
      <c r="N497" s="633"/>
      <c r="O497" s="633"/>
      <c r="P497" s="633"/>
      <c r="Q497" s="90">
        <v>1279</v>
      </c>
      <c r="R497" s="634"/>
      <c r="S497" s="635"/>
      <c r="T497" s="636"/>
      <c r="U497" s="90">
        <v>1288</v>
      </c>
      <c r="V497" s="633"/>
      <c r="W497" s="633"/>
      <c r="X497" s="633"/>
      <c r="Y497" s="90">
        <v>1301</v>
      </c>
      <c r="Z497" s="633"/>
      <c r="AA497" s="633"/>
      <c r="AB497" s="633"/>
      <c r="AC497" s="90">
        <v>1313</v>
      </c>
      <c r="AD497" s="627"/>
      <c r="AE497" s="627"/>
      <c r="AF497" s="627"/>
      <c r="AG497" s="168">
        <v>1324</v>
      </c>
      <c r="AH497" s="627"/>
      <c r="AI497" s="627"/>
      <c r="AJ497" s="627"/>
      <c r="AK497" s="169">
        <v>1335</v>
      </c>
      <c r="AL497" s="627"/>
      <c r="AM497" s="627"/>
      <c r="AN497" s="627"/>
      <c r="AO497" s="168">
        <v>1346</v>
      </c>
      <c r="AP497" s="627"/>
      <c r="AQ497" s="627"/>
      <c r="AR497" s="627"/>
      <c r="AS497" s="78" t="s">
        <v>10</v>
      </c>
      <c r="AU497" s="48" t="s">
        <v>494</v>
      </c>
    </row>
    <row r="498" spans="1:47" s="48" customFormat="1" ht="18.75" customHeight="1" x14ac:dyDescent="0.2">
      <c r="A498" s="73" t="s">
        <v>41</v>
      </c>
      <c r="B498" s="459" t="s">
        <v>495</v>
      </c>
      <c r="C498" s="460" t="s">
        <v>495</v>
      </c>
      <c r="D498" s="460" t="s">
        <v>495</v>
      </c>
      <c r="E498" s="460" t="s">
        <v>495</v>
      </c>
      <c r="F498" s="460" t="s">
        <v>495</v>
      </c>
      <c r="G498" s="460" t="s">
        <v>495</v>
      </c>
      <c r="H498" s="460" t="s">
        <v>495</v>
      </c>
      <c r="I498" s="460" t="s">
        <v>495</v>
      </c>
      <c r="J498" s="460" t="s">
        <v>495</v>
      </c>
      <c r="K498" s="460" t="s">
        <v>495</v>
      </c>
      <c r="L498" s="461" t="s">
        <v>495</v>
      </c>
      <c r="M498" s="90">
        <v>1821</v>
      </c>
      <c r="N498" s="567"/>
      <c r="O498" s="567"/>
      <c r="P498" s="567"/>
      <c r="Q498" s="90">
        <v>1822</v>
      </c>
      <c r="R498" s="628"/>
      <c r="S498" s="629"/>
      <c r="T498" s="630"/>
      <c r="U498" s="90">
        <v>1289</v>
      </c>
      <c r="V498" s="567"/>
      <c r="W498" s="567"/>
      <c r="X498" s="567"/>
      <c r="Y498" s="90">
        <v>1302</v>
      </c>
      <c r="Z498" s="567"/>
      <c r="AA498" s="567"/>
      <c r="AB498" s="567"/>
      <c r="AC498" s="160"/>
      <c r="AD498" s="631"/>
      <c r="AE498" s="631"/>
      <c r="AF498" s="632"/>
      <c r="AG498" s="170"/>
      <c r="AH498" s="625"/>
      <c r="AI498" s="625"/>
      <c r="AJ498" s="626"/>
      <c r="AK498" s="171"/>
      <c r="AL498" s="625"/>
      <c r="AM498" s="625"/>
      <c r="AN498" s="626"/>
      <c r="AO498" s="170"/>
      <c r="AP498" s="625"/>
      <c r="AQ498" s="625"/>
      <c r="AR498" s="626"/>
      <c r="AS498" s="73" t="s">
        <v>41</v>
      </c>
    </row>
    <row r="499" spans="1:47" s="48" customFormat="1" ht="18.75" customHeight="1" x14ac:dyDescent="0.2">
      <c r="A499" s="78" t="s">
        <v>10</v>
      </c>
      <c r="B499" s="459" t="s">
        <v>456</v>
      </c>
      <c r="C499" s="637"/>
      <c r="D499" s="637"/>
      <c r="E499" s="637"/>
      <c r="F499" s="637"/>
      <c r="G499" s="637"/>
      <c r="H499" s="637"/>
      <c r="I499" s="637"/>
      <c r="J499" s="637"/>
      <c r="K499" s="637"/>
      <c r="L499" s="638"/>
      <c r="M499" s="90">
        <v>1271</v>
      </c>
      <c r="N499" s="627"/>
      <c r="O499" s="627"/>
      <c r="P499" s="627"/>
      <c r="Q499" s="90">
        <v>1280</v>
      </c>
      <c r="R499" s="643"/>
      <c r="S499" s="644"/>
      <c r="T499" s="645"/>
      <c r="U499" s="90">
        <v>1290</v>
      </c>
      <c r="V499" s="627"/>
      <c r="W499" s="627"/>
      <c r="X499" s="627"/>
      <c r="Y499" s="90">
        <v>1303</v>
      </c>
      <c r="Z499" s="627"/>
      <c r="AA499" s="627"/>
      <c r="AB499" s="627"/>
      <c r="AC499" s="90">
        <v>1314</v>
      </c>
      <c r="AD499" s="627"/>
      <c r="AE499" s="627"/>
      <c r="AF499" s="627"/>
      <c r="AG499" s="168">
        <v>1326</v>
      </c>
      <c r="AH499" s="627"/>
      <c r="AI499" s="627"/>
      <c r="AJ499" s="627"/>
      <c r="AK499" s="169">
        <v>1337</v>
      </c>
      <c r="AL499" s="627"/>
      <c r="AM499" s="627"/>
      <c r="AN499" s="627"/>
      <c r="AO499" s="168">
        <v>1347</v>
      </c>
      <c r="AP499" s="627"/>
      <c r="AQ499" s="627"/>
      <c r="AR499" s="627"/>
      <c r="AS499" s="78" t="s">
        <v>10</v>
      </c>
    </row>
    <row r="500" spans="1:47" s="48" customFormat="1" ht="18.75" customHeight="1" x14ac:dyDescent="0.2">
      <c r="A500" s="73" t="s">
        <v>41</v>
      </c>
      <c r="B500" s="459" t="s">
        <v>457</v>
      </c>
      <c r="C500" s="637"/>
      <c r="D500" s="637"/>
      <c r="E500" s="637"/>
      <c r="F500" s="637"/>
      <c r="G500" s="637"/>
      <c r="H500" s="637"/>
      <c r="I500" s="637"/>
      <c r="J500" s="637"/>
      <c r="K500" s="637"/>
      <c r="L500" s="638"/>
      <c r="M500" s="90">
        <v>1272</v>
      </c>
      <c r="N500" s="639"/>
      <c r="O500" s="639"/>
      <c r="P500" s="639"/>
      <c r="Q500" s="90">
        <v>1281</v>
      </c>
      <c r="R500" s="640"/>
      <c r="S500" s="641"/>
      <c r="T500" s="642"/>
      <c r="U500" s="90">
        <v>1291</v>
      </c>
      <c r="V500" s="639"/>
      <c r="W500" s="639"/>
      <c r="X500" s="639"/>
      <c r="Y500" s="90">
        <v>1304</v>
      </c>
      <c r="Z500" s="639"/>
      <c r="AA500" s="639"/>
      <c r="AB500" s="639"/>
      <c r="AC500" s="90">
        <v>1315</v>
      </c>
      <c r="AD500" s="639"/>
      <c r="AE500" s="639"/>
      <c r="AF500" s="639"/>
      <c r="AG500" s="168">
        <v>1327</v>
      </c>
      <c r="AH500" s="639"/>
      <c r="AI500" s="639"/>
      <c r="AJ500" s="639"/>
      <c r="AK500" s="169">
        <v>1338</v>
      </c>
      <c r="AL500" s="639"/>
      <c r="AM500" s="639"/>
      <c r="AN500" s="639"/>
      <c r="AO500" s="168">
        <v>1348</v>
      </c>
      <c r="AP500" s="639"/>
      <c r="AQ500" s="639"/>
      <c r="AR500" s="639"/>
      <c r="AS500" s="73" t="s">
        <v>41</v>
      </c>
    </row>
    <row r="501" spans="1:47" s="48" customFormat="1" ht="18.75" customHeight="1" x14ac:dyDescent="0.2">
      <c r="A501" s="78" t="s">
        <v>10</v>
      </c>
      <c r="B501" s="459" t="s">
        <v>496</v>
      </c>
      <c r="C501" s="637"/>
      <c r="D501" s="637"/>
      <c r="E501" s="637"/>
      <c r="F501" s="637"/>
      <c r="G501" s="637"/>
      <c r="H501" s="637"/>
      <c r="I501" s="637"/>
      <c r="J501" s="637"/>
      <c r="K501" s="637"/>
      <c r="L501" s="638"/>
      <c r="M501" s="172"/>
      <c r="N501" s="604"/>
      <c r="O501" s="604"/>
      <c r="P501" s="605"/>
      <c r="Q501" s="172"/>
      <c r="R501" s="647"/>
      <c r="S501" s="604"/>
      <c r="T501" s="605"/>
      <c r="U501" s="90">
        <v>1292</v>
      </c>
      <c r="V501" s="627"/>
      <c r="W501" s="627"/>
      <c r="X501" s="627"/>
      <c r="Y501" s="90">
        <v>1305</v>
      </c>
      <c r="Z501" s="627"/>
      <c r="AA501" s="627"/>
      <c r="AB501" s="627"/>
      <c r="AC501" s="90">
        <v>1316</v>
      </c>
      <c r="AD501" s="627"/>
      <c r="AE501" s="627"/>
      <c r="AF501" s="627"/>
      <c r="AG501" s="170"/>
      <c r="AH501" s="625"/>
      <c r="AI501" s="625"/>
      <c r="AJ501" s="626"/>
      <c r="AK501" s="171"/>
      <c r="AL501" s="625"/>
      <c r="AM501" s="625"/>
      <c r="AN501" s="626"/>
      <c r="AO501" s="170"/>
      <c r="AP501" s="625"/>
      <c r="AQ501" s="625"/>
      <c r="AR501" s="626"/>
      <c r="AS501" s="78" t="s">
        <v>10</v>
      </c>
    </row>
    <row r="502" spans="1:47" s="48" customFormat="1" ht="18.75" customHeight="1" x14ac:dyDescent="0.2">
      <c r="A502" s="78" t="s">
        <v>10</v>
      </c>
      <c r="B502" s="459" t="s">
        <v>497</v>
      </c>
      <c r="C502" s="637"/>
      <c r="D502" s="637"/>
      <c r="E502" s="637"/>
      <c r="F502" s="637"/>
      <c r="G502" s="637"/>
      <c r="H502" s="637"/>
      <c r="I502" s="637"/>
      <c r="J502" s="637"/>
      <c r="K502" s="637"/>
      <c r="L502" s="638"/>
      <c r="M502" s="90">
        <v>1273</v>
      </c>
      <c r="N502" s="627"/>
      <c r="O502" s="627"/>
      <c r="P502" s="627"/>
      <c r="Q502" s="90">
        <v>1282</v>
      </c>
      <c r="R502" s="643"/>
      <c r="S502" s="644"/>
      <c r="T502" s="645"/>
      <c r="U502" s="90">
        <v>1293</v>
      </c>
      <c r="V502" s="627"/>
      <c r="W502" s="627"/>
      <c r="X502" s="627"/>
      <c r="Y502" s="90">
        <v>1306</v>
      </c>
      <c r="Z502" s="627"/>
      <c r="AA502" s="627"/>
      <c r="AB502" s="627"/>
      <c r="AC502" s="90">
        <v>1317</v>
      </c>
      <c r="AD502" s="627"/>
      <c r="AE502" s="627"/>
      <c r="AF502" s="627"/>
      <c r="AG502" s="168">
        <v>1328</v>
      </c>
      <c r="AH502" s="627"/>
      <c r="AI502" s="627"/>
      <c r="AJ502" s="627"/>
      <c r="AK502" s="169">
        <v>1339</v>
      </c>
      <c r="AL502" s="627"/>
      <c r="AM502" s="627"/>
      <c r="AN502" s="627"/>
      <c r="AO502" s="168">
        <v>1349</v>
      </c>
      <c r="AP502" s="627"/>
      <c r="AQ502" s="627"/>
      <c r="AR502" s="627"/>
      <c r="AS502" s="78" t="s">
        <v>10</v>
      </c>
    </row>
    <row r="503" spans="1:47" s="48" customFormat="1" ht="18.75" customHeight="1" x14ac:dyDescent="0.2">
      <c r="A503" s="78" t="s">
        <v>10</v>
      </c>
      <c r="B503" s="646" t="s">
        <v>480</v>
      </c>
      <c r="C503" s="637"/>
      <c r="D503" s="637"/>
      <c r="E503" s="637"/>
      <c r="F503" s="637"/>
      <c r="G503" s="637"/>
      <c r="H503" s="637"/>
      <c r="I503" s="637"/>
      <c r="J503" s="637"/>
      <c r="K503" s="637"/>
      <c r="L503" s="638"/>
      <c r="M503" s="90">
        <v>1274</v>
      </c>
      <c r="N503" s="627"/>
      <c r="O503" s="627"/>
      <c r="P503" s="627"/>
      <c r="Q503" s="90">
        <v>1283</v>
      </c>
      <c r="R503" s="643"/>
      <c r="S503" s="644"/>
      <c r="T503" s="645"/>
      <c r="U503" s="90">
        <v>1294</v>
      </c>
      <c r="V503" s="627"/>
      <c r="W503" s="627"/>
      <c r="X503" s="627"/>
      <c r="Y503" s="90">
        <v>1307</v>
      </c>
      <c r="Z503" s="627"/>
      <c r="AA503" s="627"/>
      <c r="AB503" s="627"/>
      <c r="AC503" s="90">
        <v>1318</v>
      </c>
      <c r="AD503" s="627"/>
      <c r="AE503" s="627"/>
      <c r="AF503" s="627"/>
      <c r="AG503" s="168">
        <v>1329</v>
      </c>
      <c r="AH503" s="627"/>
      <c r="AI503" s="627"/>
      <c r="AJ503" s="627"/>
      <c r="AK503" s="169">
        <v>1340</v>
      </c>
      <c r="AL503" s="627"/>
      <c r="AM503" s="627"/>
      <c r="AN503" s="627"/>
      <c r="AO503" s="168">
        <v>1350</v>
      </c>
      <c r="AP503" s="627"/>
      <c r="AQ503" s="627"/>
      <c r="AR503" s="627"/>
      <c r="AS503" s="78" t="s">
        <v>10</v>
      </c>
    </row>
    <row r="504" spans="1:47" s="48" customFormat="1" ht="18.75" customHeight="1" x14ac:dyDescent="0.2">
      <c r="A504" s="73" t="s">
        <v>41</v>
      </c>
      <c r="B504" s="646" t="s">
        <v>481</v>
      </c>
      <c r="C504" s="637"/>
      <c r="D504" s="637"/>
      <c r="E504" s="637"/>
      <c r="F504" s="637"/>
      <c r="G504" s="637"/>
      <c r="H504" s="637"/>
      <c r="I504" s="637"/>
      <c r="J504" s="637"/>
      <c r="K504" s="637"/>
      <c r="L504" s="638"/>
      <c r="M504" s="90">
        <v>1275</v>
      </c>
      <c r="N504" s="639"/>
      <c r="O504" s="639"/>
      <c r="P504" s="639"/>
      <c r="Q504" s="90">
        <v>1284</v>
      </c>
      <c r="R504" s="640"/>
      <c r="S504" s="641"/>
      <c r="T504" s="642"/>
      <c r="U504" s="90">
        <v>1295</v>
      </c>
      <c r="V504" s="639"/>
      <c r="W504" s="639"/>
      <c r="X504" s="639"/>
      <c r="Y504" s="90">
        <v>1308</v>
      </c>
      <c r="Z504" s="639"/>
      <c r="AA504" s="639"/>
      <c r="AB504" s="639"/>
      <c r="AC504" s="90">
        <v>1319</v>
      </c>
      <c r="AD504" s="648"/>
      <c r="AE504" s="648"/>
      <c r="AF504" s="648"/>
      <c r="AG504" s="168">
        <v>1330</v>
      </c>
      <c r="AH504" s="648"/>
      <c r="AI504" s="648"/>
      <c r="AJ504" s="648"/>
      <c r="AK504" s="169">
        <v>1341</v>
      </c>
      <c r="AL504" s="639"/>
      <c r="AM504" s="639"/>
      <c r="AN504" s="639"/>
      <c r="AO504" s="168">
        <v>1351</v>
      </c>
      <c r="AP504" s="639"/>
      <c r="AQ504" s="639"/>
      <c r="AR504" s="639"/>
      <c r="AS504" s="73" t="s">
        <v>41</v>
      </c>
    </row>
    <row r="505" spans="1:47" s="48" customFormat="1" ht="27.6" customHeight="1" x14ac:dyDescent="0.2">
      <c r="A505" s="73" t="s">
        <v>41</v>
      </c>
      <c r="B505" s="459" t="s">
        <v>498</v>
      </c>
      <c r="C505" s="460"/>
      <c r="D505" s="460"/>
      <c r="E505" s="460"/>
      <c r="F505" s="460"/>
      <c r="G505" s="460"/>
      <c r="H505" s="460"/>
      <c r="I505" s="460"/>
      <c r="J505" s="460"/>
      <c r="K505" s="460"/>
      <c r="L505" s="461"/>
      <c r="M505" s="90">
        <v>1276</v>
      </c>
      <c r="N505" s="639"/>
      <c r="O505" s="639"/>
      <c r="P505" s="639"/>
      <c r="Q505" s="90">
        <v>1285</v>
      </c>
      <c r="R505" s="640"/>
      <c r="S505" s="641"/>
      <c r="T505" s="642"/>
      <c r="U505" s="90">
        <v>1296</v>
      </c>
      <c r="V505" s="639"/>
      <c r="W505" s="639"/>
      <c r="X505" s="639"/>
      <c r="Y505" s="90">
        <v>1309</v>
      </c>
      <c r="Z505" s="639"/>
      <c r="AA505" s="639"/>
      <c r="AB505" s="639"/>
      <c r="AC505" s="90">
        <v>1320</v>
      </c>
      <c r="AD505" s="639"/>
      <c r="AE505" s="639"/>
      <c r="AF505" s="639"/>
      <c r="AG505" s="168">
        <v>1331</v>
      </c>
      <c r="AH505" s="639"/>
      <c r="AI505" s="639"/>
      <c r="AJ505" s="639"/>
      <c r="AK505" s="169">
        <v>1342</v>
      </c>
      <c r="AL505" s="639"/>
      <c r="AM505" s="639"/>
      <c r="AN505" s="639"/>
      <c r="AO505" s="168">
        <v>1352</v>
      </c>
      <c r="AP505" s="639"/>
      <c r="AQ505" s="639"/>
      <c r="AR505" s="639"/>
      <c r="AS505" s="73" t="s">
        <v>41</v>
      </c>
    </row>
    <row r="506" spans="1:47" s="48" customFormat="1" ht="34.5" customHeight="1" x14ac:dyDescent="0.2">
      <c r="A506" s="73" t="s">
        <v>41</v>
      </c>
      <c r="B506" s="459" t="s">
        <v>499</v>
      </c>
      <c r="C506" s="460"/>
      <c r="D506" s="460"/>
      <c r="E506" s="460"/>
      <c r="F506" s="460"/>
      <c r="G506" s="460"/>
      <c r="H506" s="460"/>
      <c r="I506" s="460"/>
      <c r="J506" s="460"/>
      <c r="K506" s="460"/>
      <c r="L506" s="461"/>
      <c r="M506" s="90">
        <v>1277</v>
      </c>
      <c r="N506" s="639"/>
      <c r="O506" s="639"/>
      <c r="P506" s="639"/>
      <c r="Q506" s="90">
        <v>1286</v>
      </c>
      <c r="R506" s="640"/>
      <c r="S506" s="641"/>
      <c r="T506" s="642"/>
      <c r="U506" s="90">
        <v>1297</v>
      </c>
      <c r="V506" s="639"/>
      <c r="W506" s="639"/>
      <c r="X506" s="639"/>
      <c r="Y506" s="90">
        <v>1310</v>
      </c>
      <c r="Z506" s="639"/>
      <c r="AA506" s="639"/>
      <c r="AB506" s="639"/>
      <c r="AC506" s="90">
        <v>1321</v>
      </c>
      <c r="AD506" s="639"/>
      <c r="AE506" s="639"/>
      <c r="AF506" s="639"/>
      <c r="AG506" s="168">
        <v>1332</v>
      </c>
      <c r="AH506" s="639"/>
      <c r="AI506" s="639"/>
      <c r="AJ506" s="639"/>
      <c r="AK506" s="169">
        <v>1343</v>
      </c>
      <c r="AL506" s="639"/>
      <c r="AM506" s="639"/>
      <c r="AN506" s="639"/>
      <c r="AO506" s="168">
        <v>1353</v>
      </c>
      <c r="AP506" s="639"/>
      <c r="AQ506" s="639"/>
      <c r="AR506" s="639"/>
      <c r="AS506" s="73" t="s">
        <v>41</v>
      </c>
    </row>
    <row r="507" spans="1:47" s="48" customFormat="1" ht="27.6" customHeight="1" x14ac:dyDescent="0.2">
      <c r="A507" s="73" t="s">
        <v>41</v>
      </c>
      <c r="B507" s="459" t="s">
        <v>616</v>
      </c>
      <c r="C507" s="460"/>
      <c r="D507" s="460"/>
      <c r="E507" s="460"/>
      <c r="F507" s="460"/>
      <c r="G507" s="460"/>
      <c r="H507" s="460"/>
      <c r="I507" s="460"/>
      <c r="J507" s="460"/>
      <c r="K507" s="460"/>
      <c r="L507" s="461"/>
      <c r="M507" s="160"/>
      <c r="N507" s="631"/>
      <c r="O507" s="631"/>
      <c r="P507" s="632"/>
      <c r="Q507" s="160"/>
      <c r="R507" s="650"/>
      <c r="S507" s="631"/>
      <c r="T507" s="632"/>
      <c r="U507" s="90">
        <v>1298</v>
      </c>
      <c r="V507" s="639"/>
      <c r="W507" s="639"/>
      <c r="X507" s="639"/>
      <c r="Y507" s="90">
        <v>1311</v>
      </c>
      <c r="Z507" s="639"/>
      <c r="AA507" s="639"/>
      <c r="AB507" s="639"/>
      <c r="AC507" s="90">
        <v>1322</v>
      </c>
      <c r="AD507" s="639"/>
      <c r="AE507" s="639"/>
      <c r="AF507" s="639"/>
      <c r="AG507" s="168">
        <v>1333</v>
      </c>
      <c r="AH507" s="639"/>
      <c r="AI507" s="639"/>
      <c r="AJ507" s="639"/>
      <c r="AK507" s="169">
        <v>1344</v>
      </c>
      <c r="AL507" s="639"/>
      <c r="AM507" s="639"/>
      <c r="AN507" s="639"/>
      <c r="AO507" s="168">
        <v>1354</v>
      </c>
      <c r="AP507" s="639"/>
      <c r="AQ507" s="639"/>
      <c r="AR507" s="639"/>
      <c r="AS507" s="73" t="s">
        <v>41</v>
      </c>
    </row>
    <row r="508" spans="1:47" s="48" customFormat="1" ht="18.75" customHeight="1" x14ac:dyDescent="0.25">
      <c r="A508" s="162" t="s">
        <v>46</v>
      </c>
      <c r="B508" s="622" t="s">
        <v>484</v>
      </c>
      <c r="C508" s="622"/>
      <c r="D508" s="622"/>
      <c r="E508" s="622"/>
      <c r="F508" s="622"/>
      <c r="G508" s="622"/>
      <c r="H508" s="622"/>
      <c r="I508" s="622"/>
      <c r="J508" s="622"/>
      <c r="K508" s="622"/>
      <c r="L508" s="622"/>
      <c r="M508" s="90">
        <v>1278</v>
      </c>
      <c r="N508" s="649">
        <f>MAX(+SUM(N497,N499,N501:P503)-SUM(N498:P498,N500,N504:P507),0)</f>
        <v>0</v>
      </c>
      <c r="O508" s="649"/>
      <c r="P508" s="649"/>
      <c r="Q508" s="90">
        <v>1287</v>
      </c>
      <c r="R508" s="649">
        <f>MAX(+SUM(R497,R499,R501:T503)-SUM(R498:T498,R500,R504:T507),0)</f>
        <v>0</v>
      </c>
      <c r="S508" s="649"/>
      <c r="T508" s="649"/>
      <c r="U508" s="90">
        <v>1312</v>
      </c>
      <c r="V508" s="649">
        <f>MAX(+SUM(V497,V499,V501:X503)-SUM(V498:X498,V500,V504:X507),0)</f>
        <v>0</v>
      </c>
      <c r="W508" s="649"/>
      <c r="X508" s="649"/>
      <c r="Y508" s="90">
        <v>1300</v>
      </c>
      <c r="Z508" s="649">
        <f>MAX(+SUM(Z497,Z499,Z501:AB503)-SUM(Z498:AB498,Z500,Z504:AB507),0)</f>
        <v>0</v>
      </c>
      <c r="AA508" s="649"/>
      <c r="AB508" s="649"/>
      <c r="AC508" s="90">
        <v>1323</v>
      </c>
      <c r="AD508" s="649">
        <f>MAX(+SUM(AD497,AD499,AD501:AF503)-SUM(AD498:AF498,AD500,AD504:AF507),0)</f>
        <v>0</v>
      </c>
      <c r="AE508" s="649"/>
      <c r="AF508" s="649"/>
      <c r="AG508" s="168">
        <v>1334</v>
      </c>
      <c r="AH508" s="649">
        <f>MAX(+SUM(AH497,AH499,AH501:AJ503)-SUM(AH498:AJ498,AH500,AH504:AJ507),0)</f>
        <v>0</v>
      </c>
      <c r="AI508" s="649"/>
      <c r="AJ508" s="649"/>
      <c r="AK508" s="169">
        <v>1345</v>
      </c>
      <c r="AL508" s="649">
        <f>MAX(+SUM(AL497,AL499,AL501:AN503)-SUM(AL498:AN498,AL500,AL504:AN507),0)</f>
        <v>0</v>
      </c>
      <c r="AM508" s="649"/>
      <c r="AN508" s="649"/>
      <c r="AO508" s="168">
        <v>1355</v>
      </c>
      <c r="AP508" s="649">
        <f>MAX(+SUM(AP497,AP499,AP501:AR503)-SUM(AP498:AR498,AP500,AP504:AR507),0)</f>
        <v>0</v>
      </c>
      <c r="AQ508" s="649"/>
      <c r="AR508" s="649"/>
      <c r="AS508" s="162" t="s">
        <v>46</v>
      </c>
    </row>
    <row r="509" spans="1:47" s="48" customFormat="1" ht="18.75" customHeight="1" x14ac:dyDescent="0.25">
      <c r="A509" s="162" t="s">
        <v>46</v>
      </c>
      <c r="B509" s="622" t="s">
        <v>485</v>
      </c>
      <c r="C509" s="622"/>
      <c r="D509" s="622"/>
      <c r="E509" s="622"/>
      <c r="F509" s="622"/>
      <c r="G509" s="622"/>
      <c r="H509" s="622"/>
      <c r="I509" s="622"/>
      <c r="J509" s="622"/>
      <c r="K509" s="622"/>
      <c r="L509" s="622"/>
      <c r="M509" s="90">
        <v>1723</v>
      </c>
      <c r="N509" s="661">
        <f>MIN(SUM(N497,N499,N501:P503)-SUM(N498:P498,N500,N504:P507),0)</f>
        <v>0</v>
      </c>
      <c r="O509" s="661"/>
      <c r="P509" s="661"/>
      <c r="Q509" s="90">
        <v>1724</v>
      </c>
      <c r="R509" s="661">
        <f>MIN(SUM(R497,R499,R501:T503)-SUM(R498:T498,R500,R504:T507),0)</f>
        <v>0</v>
      </c>
      <c r="S509" s="661"/>
      <c r="T509" s="661"/>
      <c r="U509" s="90">
        <v>1299</v>
      </c>
      <c r="V509" s="661">
        <f>MIN(SUM(V497,V499,V501:X503)-SUM(V498:X498,V500,V504:X507),0)</f>
        <v>0</v>
      </c>
      <c r="W509" s="661"/>
      <c r="X509" s="661"/>
      <c r="Y509" s="90">
        <v>1373</v>
      </c>
      <c r="Z509" s="661">
        <f>MIN(SUM(Z497,Z499,Z501:AB503)-SUM(Z498:AB498,Z500,Z504:AB507),0)</f>
        <v>0</v>
      </c>
      <c r="AA509" s="661"/>
      <c r="AB509" s="661"/>
      <c r="AC509" s="173"/>
      <c r="AD509" s="662"/>
      <c r="AE509" s="662"/>
      <c r="AF509" s="663"/>
      <c r="AG509" s="174"/>
      <c r="AH509" s="655"/>
      <c r="AI509" s="655"/>
      <c r="AJ509" s="656"/>
      <c r="AK509" s="175"/>
      <c r="AL509" s="655"/>
      <c r="AM509" s="655"/>
      <c r="AN509" s="656"/>
      <c r="AO509" s="174"/>
      <c r="AP509" s="655"/>
      <c r="AQ509" s="655"/>
      <c r="AR509" s="656"/>
      <c r="AS509" s="162" t="s">
        <v>46</v>
      </c>
    </row>
    <row r="510" spans="1:47" s="48" customFormat="1" x14ac:dyDescent="0.2">
      <c r="A510" s="2"/>
    </row>
    <row r="511" spans="1:47" s="48" customFormat="1" x14ac:dyDescent="0.2">
      <c r="A511" s="2"/>
      <c r="B511" s="480" t="s">
        <v>500</v>
      </c>
      <c r="C511" s="481"/>
      <c r="D511" s="481"/>
      <c r="E511" s="481"/>
      <c r="F511" s="481"/>
      <c r="G511" s="481"/>
      <c r="H511" s="481"/>
      <c r="I511" s="481"/>
      <c r="J511" s="481"/>
      <c r="K511" s="481"/>
      <c r="L511" s="481"/>
      <c r="M511" s="481"/>
      <c r="N511" s="481"/>
      <c r="O511" s="481"/>
      <c r="P511" s="481"/>
      <c r="Q511" s="481"/>
      <c r="R511" s="481"/>
      <c r="S511" s="481"/>
      <c r="T511" s="481"/>
      <c r="U511" s="481"/>
      <c r="V511" s="481"/>
      <c r="W511" s="481"/>
      <c r="X511" s="481"/>
      <c r="AK511" s="50"/>
    </row>
    <row r="512" spans="1:47" s="48" customFormat="1" x14ac:dyDescent="0.2">
      <c r="A512" s="2"/>
      <c r="B512" s="482"/>
      <c r="C512" s="483"/>
      <c r="D512" s="483"/>
      <c r="E512" s="483"/>
      <c r="F512" s="483"/>
      <c r="G512" s="483"/>
      <c r="H512" s="483"/>
      <c r="I512" s="483"/>
      <c r="J512" s="483"/>
      <c r="K512" s="483"/>
      <c r="L512" s="483"/>
      <c r="M512" s="483"/>
      <c r="N512" s="483"/>
      <c r="O512" s="483"/>
      <c r="P512" s="483"/>
      <c r="Q512" s="483"/>
      <c r="R512" s="483"/>
      <c r="S512" s="483"/>
      <c r="T512" s="483"/>
      <c r="U512" s="483"/>
      <c r="V512" s="483"/>
      <c r="W512" s="483"/>
      <c r="X512" s="483"/>
      <c r="AK512" s="50"/>
    </row>
    <row r="513" spans="1:37" s="48" customFormat="1" ht="21.95" customHeight="1" x14ac:dyDescent="0.2">
      <c r="A513" s="2"/>
      <c r="B513" s="657"/>
      <c r="C513" s="658"/>
      <c r="D513" s="658"/>
      <c r="E513" s="658"/>
      <c r="F513" s="658"/>
      <c r="G513" s="658"/>
      <c r="H513" s="658"/>
      <c r="I513" s="658"/>
      <c r="J513" s="658"/>
      <c r="K513" s="658"/>
      <c r="L513" s="658"/>
      <c r="M513" s="658"/>
      <c r="N513" s="658"/>
      <c r="O513" s="658"/>
      <c r="P513" s="658"/>
      <c r="Q513" s="658"/>
      <c r="R513" s="659"/>
      <c r="S513" s="660" t="s">
        <v>501</v>
      </c>
      <c r="T513" s="660"/>
      <c r="U513" s="660"/>
      <c r="V513" s="660"/>
      <c r="W513" s="660"/>
      <c r="X513" s="176"/>
      <c r="AK513" s="50"/>
    </row>
    <row r="514" spans="1:37" s="48" customFormat="1" ht="16.5" customHeight="1" x14ac:dyDescent="0.25">
      <c r="A514" s="2"/>
      <c r="B514" s="141" t="s">
        <v>502</v>
      </c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3"/>
      <c r="R514" s="144">
        <v>1400</v>
      </c>
      <c r="S514" s="608"/>
      <c r="T514" s="608"/>
      <c r="U514" s="608"/>
      <c r="V514" s="608"/>
      <c r="W514" s="608"/>
      <c r="X514" s="78" t="s">
        <v>10</v>
      </c>
      <c r="AK514" s="50"/>
    </row>
    <row r="515" spans="1:37" s="48" customFormat="1" ht="16.5" customHeight="1" x14ac:dyDescent="0.25">
      <c r="A515" s="2"/>
      <c r="B515" s="141" t="s">
        <v>503</v>
      </c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3"/>
      <c r="R515" s="90">
        <v>1817</v>
      </c>
      <c r="S515" s="608"/>
      <c r="T515" s="608"/>
      <c r="U515" s="608"/>
      <c r="V515" s="608"/>
      <c r="W515" s="608"/>
      <c r="X515" s="78" t="s">
        <v>10</v>
      </c>
      <c r="AK515" s="50"/>
    </row>
    <row r="516" spans="1:37" s="48" customFormat="1" ht="16.5" customHeight="1" x14ac:dyDescent="0.25">
      <c r="A516" s="2"/>
      <c r="B516" s="141" t="s">
        <v>504</v>
      </c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3"/>
      <c r="R516" s="90">
        <v>1401</v>
      </c>
      <c r="S516" s="608"/>
      <c r="T516" s="608"/>
      <c r="U516" s="608"/>
      <c r="V516" s="608"/>
      <c r="W516" s="608"/>
      <c r="X516" s="78" t="s">
        <v>10</v>
      </c>
      <c r="AK516" s="50"/>
    </row>
    <row r="517" spans="1:37" s="48" customFormat="1" ht="16.5" customHeight="1" x14ac:dyDescent="0.25">
      <c r="A517" s="2"/>
      <c r="B517" s="141" t="s">
        <v>505</v>
      </c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3"/>
      <c r="R517" s="90">
        <v>1402</v>
      </c>
      <c r="S517" s="608"/>
      <c r="T517" s="608"/>
      <c r="U517" s="608"/>
      <c r="V517" s="608"/>
      <c r="W517" s="608"/>
      <c r="X517" s="78" t="s">
        <v>10</v>
      </c>
      <c r="AK517" s="50"/>
    </row>
    <row r="518" spans="1:37" s="48" customFormat="1" ht="16.5" customHeight="1" x14ac:dyDescent="0.25">
      <c r="A518" s="2"/>
      <c r="B518" s="141" t="s">
        <v>506</v>
      </c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3"/>
      <c r="R518" s="90">
        <v>1403</v>
      </c>
      <c r="S518" s="608"/>
      <c r="T518" s="608"/>
      <c r="U518" s="608"/>
      <c r="V518" s="608"/>
      <c r="W518" s="608"/>
      <c r="X518" s="78" t="s">
        <v>10</v>
      </c>
      <c r="AK518" s="50"/>
    </row>
    <row r="519" spans="1:37" s="48" customFormat="1" ht="30" customHeight="1" x14ac:dyDescent="0.25">
      <c r="A519" s="2"/>
      <c r="B519" s="459" t="s">
        <v>507</v>
      </c>
      <c r="C519" s="460"/>
      <c r="D519" s="460"/>
      <c r="E519" s="460"/>
      <c r="F519" s="460"/>
      <c r="G519" s="460"/>
      <c r="H519" s="460"/>
      <c r="I519" s="460"/>
      <c r="J519" s="460"/>
      <c r="K519" s="460"/>
      <c r="L519" s="460"/>
      <c r="M519" s="460"/>
      <c r="N519" s="460"/>
      <c r="O519" s="460"/>
      <c r="P519" s="460"/>
      <c r="Q519" s="461"/>
      <c r="R519" s="90">
        <v>1587</v>
      </c>
      <c r="S519" s="608"/>
      <c r="T519" s="608"/>
      <c r="U519" s="608"/>
      <c r="V519" s="608"/>
      <c r="W519" s="608"/>
      <c r="X519" s="78" t="s">
        <v>10</v>
      </c>
      <c r="AK519" s="50"/>
    </row>
    <row r="520" spans="1:37" s="48" customFormat="1" ht="16.5" customHeight="1" x14ac:dyDescent="0.25">
      <c r="A520" s="2"/>
      <c r="B520" s="141" t="s">
        <v>381</v>
      </c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3"/>
      <c r="R520" s="90">
        <v>1588</v>
      </c>
      <c r="S520" s="608"/>
      <c r="T520" s="608"/>
      <c r="U520" s="608"/>
      <c r="V520" s="608"/>
      <c r="W520" s="608"/>
      <c r="X520" s="78" t="s">
        <v>10</v>
      </c>
      <c r="AK520" s="50"/>
    </row>
    <row r="521" spans="1:37" s="48" customFormat="1" ht="27.6" customHeight="1" x14ac:dyDescent="0.25">
      <c r="A521" s="2"/>
      <c r="B521" s="459" t="s">
        <v>508</v>
      </c>
      <c r="C521" s="460"/>
      <c r="D521" s="460"/>
      <c r="E521" s="460"/>
      <c r="F521" s="460"/>
      <c r="G521" s="460"/>
      <c r="H521" s="460"/>
      <c r="I521" s="460"/>
      <c r="J521" s="460"/>
      <c r="K521" s="460"/>
      <c r="L521" s="460"/>
      <c r="M521" s="460"/>
      <c r="N521" s="460"/>
      <c r="O521" s="460"/>
      <c r="P521" s="460"/>
      <c r="Q521" s="461"/>
      <c r="R521" s="90">
        <v>1404</v>
      </c>
      <c r="S521" s="608"/>
      <c r="T521" s="608"/>
      <c r="U521" s="608"/>
      <c r="V521" s="608"/>
      <c r="W521" s="608"/>
      <c r="X521" s="78" t="s">
        <v>10</v>
      </c>
      <c r="AK521" s="50"/>
    </row>
    <row r="522" spans="1:37" s="48" customFormat="1" ht="16.5" customHeight="1" x14ac:dyDescent="0.25">
      <c r="A522" s="2"/>
      <c r="B522" s="141" t="s">
        <v>509</v>
      </c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3"/>
      <c r="R522" s="90">
        <v>1405</v>
      </c>
      <c r="S522" s="608"/>
      <c r="T522" s="608"/>
      <c r="U522" s="608"/>
      <c r="V522" s="608"/>
      <c r="W522" s="608"/>
      <c r="X522" s="78" t="s">
        <v>10</v>
      </c>
      <c r="AK522" s="50"/>
    </row>
    <row r="523" spans="1:37" s="48" customFormat="1" ht="16.5" customHeight="1" x14ac:dyDescent="0.25">
      <c r="A523" s="2"/>
      <c r="B523" s="651" t="s">
        <v>510</v>
      </c>
      <c r="C523" s="652"/>
      <c r="D523" s="652"/>
      <c r="E523" s="652"/>
      <c r="F523" s="652"/>
      <c r="G523" s="652"/>
      <c r="H523" s="652"/>
      <c r="I523" s="652"/>
      <c r="J523" s="652"/>
      <c r="K523" s="652"/>
      <c r="L523" s="652"/>
      <c r="M523" s="652"/>
      <c r="N523" s="652"/>
      <c r="O523" s="652"/>
      <c r="P523" s="652"/>
      <c r="Q523" s="653"/>
      <c r="R523" s="162">
        <v>1410</v>
      </c>
      <c r="S523" s="654">
        <f>SUM(S514:W522)</f>
        <v>0</v>
      </c>
      <c r="T523" s="654"/>
      <c r="U523" s="654"/>
      <c r="V523" s="654"/>
      <c r="W523" s="654"/>
      <c r="X523" s="162" t="s">
        <v>46</v>
      </c>
      <c r="AK523" s="50"/>
    </row>
    <row r="524" spans="1:37" s="48" customFormat="1" ht="16.5" customHeight="1" x14ac:dyDescent="0.25">
      <c r="A524" s="2"/>
      <c r="B524" s="141" t="s">
        <v>511</v>
      </c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3"/>
      <c r="R524" s="90">
        <v>1406</v>
      </c>
      <c r="S524" s="606"/>
      <c r="T524" s="606"/>
      <c r="U524" s="606"/>
      <c r="V524" s="606"/>
      <c r="W524" s="606"/>
      <c r="X524" s="73" t="s">
        <v>41</v>
      </c>
      <c r="AK524" s="50"/>
    </row>
    <row r="525" spans="1:37" s="48" customFormat="1" ht="16.5" customHeight="1" x14ac:dyDescent="0.25">
      <c r="A525" s="2"/>
      <c r="B525" s="141" t="s">
        <v>512</v>
      </c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3"/>
      <c r="R525" s="90">
        <v>1407</v>
      </c>
      <c r="S525" s="606"/>
      <c r="T525" s="606"/>
      <c r="U525" s="606"/>
      <c r="V525" s="606"/>
      <c r="W525" s="606"/>
      <c r="X525" s="73" t="s">
        <v>41</v>
      </c>
      <c r="AK525" s="50"/>
    </row>
    <row r="526" spans="1:37" s="48" customFormat="1" ht="16.5" customHeight="1" x14ac:dyDescent="0.25">
      <c r="A526" s="2"/>
      <c r="B526" s="141" t="s">
        <v>513</v>
      </c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3"/>
      <c r="R526" s="90">
        <v>1408</v>
      </c>
      <c r="S526" s="606"/>
      <c r="T526" s="606"/>
      <c r="U526" s="606"/>
      <c r="V526" s="606"/>
      <c r="W526" s="606"/>
      <c r="X526" s="73" t="s">
        <v>41</v>
      </c>
      <c r="AK526" s="50"/>
    </row>
    <row r="527" spans="1:37" s="48" customFormat="1" ht="16.5" customHeight="1" x14ac:dyDescent="0.25">
      <c r="A527" s="2"/>
      <c r="B527" s="141" t="s">
        <v>514</v>
      </c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3"/>
      <c r="R527" s="90">
        <v>1409</v>
      </c>
      <c r="S527" s="606"/>
      <c r="T527" s="606"/>
      <c r="U527" s="606"/>
      <c r="V527" s="606"/>
      <c r="W527" s="606"/>
      <c r="X527" s="73" t="s">
        <v>41</v>
      </c>
      <c r="AK527" s="50"/>
    </row>
    <row r="528" spans="1:37" s="48" customFormat="1" ht="26.1" customHeight="1" x14ac:dyDescent="0.25">
      <c r="A528" s="2"/>
      <c r="B528" s="459" t="s">
        <v>515</v>
      </c>
      <c r="C528" s="460"/>
      <c r="D528" s="460"/>
      <c r="E528" s="460"/>
      <c r="F528" s="460"/>
      <c r="G528" s="460"/>
      <c r="H528" s="460"/>
      <c r="I528" s="460"/>
      <c r="J528" s="460"/>
      <c r="K528" s="460"/>
      <c r="L528" s="460"/>
      <c r="M528" s="460"/>
      <c r="N528" s="460"/>
      <c r="O528" s="460"/>
      <c r="P528" s="460"/>
      <c r="Q528" s="461"/>
      <c r="R528" s="90">
        <v>1818</v>
      </c>
      <c r="S528" s="606"/>
      <c r="T528" s="606"/>
      <c r="U528" s="606"/>
      <c r="V528" s="606"/>
      <c r="W528" s="606"/>
      <c r="X528" s="73" t="s">
        <v>41</v>
      </c>
      <c r="AK528" s="50"/>
    </row>
    <row r="529" spans="1:37" s="48" customFormat="1" ht="16.5" customHeight="1" x14ac:dyDescent="0.25">
      <c r="A529" s="2"/>
      <c r="B529" s="141" t="s">
        <v>516</v>
      </c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3"/>
      <c r="R529" s="90">
        <v>1429</v>
      </c>
      <c r="S529" s="606"/>
      <c r="T529" s="606"/>
      <c r="U529" s="606"/>
      <c r="V529" s="606"/>
      <c r="W529" s="606"/>
      <c r="X529" s="73" t="s">
        <v>41</v>
      </c>
      <c r="AK529" s="50"/>
    </row>
    <row r="530" spans="1:37" s="48" customFormat="1" ht="16.5" customHeight="1" x14ac:dyDescent="0.25">
      <c r="A530" s="2"/>
      <c r="B530" s="141" t="s">
        <v>517</v>
      </c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3"/>
      <c r="R530" s="90">
        <v>1411</v>
      </c>
      <c r="S530" s="606"/>
      <c r="T530" s="606"/>
      <c r="U530" s="606"/>
      <c r="V530" s="606"/>
      <c r="W530" s="606"/>
      <c r="X530" s="73" t="s">
        <v>41</v>
      </c>
      <c r="AK530" s="50"/>
    </row>
    <row r="531" spans="1:37" s="48" customFormat="1" ht="16.5" customHeight="1" x14ac:dyDescent="0.25">
      <c r="A531" s="2"/>
      <c r="B531" s="141" t="s">
        <v>518</v>
      </c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3"/>
      <c r="R531" s="90">
        <v>1412</v>
      </c>
      <c r="S531" s="606"/>
      <c r="T531" s="606"/>
      <c r="U531" s="606"/>
      <c r="V531" s="606"/>
      <c r="W531" s="606"/>
      <c r="X531" s="73" t="s">
        <v>41</v>
      </c>
      <c r="AK531" s="50"/>
    </row>
    <row r="532" spans="1:37" s="48" customFormat="1" ht="16.5" customHeight="1" x14ac:dyDescent="0.25">
      <c r="A532" s="2"/>
      <c r="B532" s="141" t="s">
        <v>519</v>
      </c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3"/>
      <c r="R532" s="90">
        <v>1413</v>
      </c>
      <c r="S532" s="606"/>
      <c r="T532" s="606"/>
      <c r="U532" s="606"/>
      <c r="V532" s="606"/>
      <c r="W532" s="606"/>
      <c r="X532" s="73" t="s">
        <v>41</v>
      </c>
      <c r="AK532" s="50"/>
    </row>
    <row r="533" spans="1:37" s="48" customFormat="1" ht="16.5" customHeight="1" x14ac:dyDescent="0.25">
      <c r="A533" s="2"/>
      <c r="B533" s="141" t="s">
        <v>520</v>
      </c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3"/>
      <c r="R533" s="90">
        <v>1415</v>
      </c>
      <c r="S533" s="606"/>
      <c r="T533" s="606"/>
      <c r="U533" s="606"/>
      <c r="V533" s="606"/>
      <c r="W533" s="606"/>
      <c r="X533" s="73" t="s">
        <v>41</v>
      </c>
      <c r="AK533" s="50"/>
    </row>
    <row r="534" spans="1:37" s="48" customFormat="1" ht="16.5" customHeight="1" x14ac:dyDescent="0.25">
      <c r="A534" s="2"/>
      <c r="B534" s="141" t="s">
        <v>521</v>
      </c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3"/>
      <c r="R534" s="90">
        <v>1416</v>
      </c>
      <c r="S534" s="606"/>
      <c r="T534" s="606"/>
      <c r="U534" s="606"/>
      <c r="V534" s="606"/>
      <c r="W534" s="606"/>
      <c r="X534" s="73" t="s">
        <v>41</v>
      </c>
      <c r="AK534" s="50"/>
    </row>
    <row r="535" spans="1:37" s="48" customFormat="1" ht="16.5" customHeight="1" x14ac:dyDescent="0.25">
      <c r="A535" s="2"/>
      <c r="B535" s="141" t="s">
        <v>522</v>
      </c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3"/>
      <c r="R535" s="90">
        <v>1417</v>
      </c>
      <c r="S535" s="606"/>
      <c r="T535" s="606"/>
      <c r="U535" s="606"/>
      <c r="V535" s="606"/>
      <c r="W535" s="606"/>
      <c r="X535" s="73" t="s">
        <v>41</v>
      </c>
      <c r="AK535" s="50"/>
    </row>
    <row r="536" spans="1:37" s="48" customFormat="1" ht="16.5" customHeight="1" x14ac:dyDescent="0.25">
      <c r="A536" s="2"/>
      <c r="B536" s="141" t="s">
        <v>389</v>
      </c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3"/>
      <c r="R536" s="90">
        <v>1418</v>
      </c>
      <c r="S536" s="606"/>
      <c r="T536" s="606"/>
      <c r="U536" s="606"/>
      <c r="V536" s="606"/>
      <c r="W536" s="606"/>
      <c r="X536" s="73" t="s">
        <v>41</v>
      </c>
      <c r="AK536" s="50"/>
    </row>
    <row r="537" spans="1:37" s="48" customFormat="1" ht="16.5" customHeight="1" x14ac:dyDescent="0.25">
      <c r="A537" s="2"/>
      <c r="B537" s="141" t="s">
        <v>523</v>
      </c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3"/>
      <c r="R537" s="90">
        <v>1419</v>
      </c>
      <c r="S537" s="606"/>
      <c r="T537" s="606"/>
      <c r="U537" s="606"/>
      <c r="V537" s="606"/>
      <c r="W537" s="606"/>
      <c r="X537" s="73" t="s">
        <v>41</v>
      </c>
      <c r="AK537" s="50"/>
    </row>
    <row r="538" spans="1:37" s="48" customFormat="1" ht="16.5" customHeight="1" x14ac:dyDescent="0.25">
      <c r="A538" s="2"/>
      <c r="B538" s="141" t="s">
        <v>524</v>
      </c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3"/>
      <c r="R538" s="90">
        <v>1421</v>
      </c>
      <c r="S538" s="606"/>
      <c r="T538" s="606"/>
      <c r="U538" s="606"/>
      <c r="V538" s="606"/>
      <c r="W538" s="606"/>
      <c r="X538" s="73" t="s">
        <v>41</v>
      </c>
      <c r="AK538" s="50"/>
    </row>
    <row r="539" spans="1:37" s="48" customFormat="1" ht="16.5" customHeight="1" x14ac:dyDescent="0.25">
      <c r="A539" s="2"/>
      <c r="B539" s="141" t="s">
        <v>525</v>
      </c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3"/>
      <c r="R539" s="90">
        <v>1422</v>
      </c>
      <c r="S539" s="606"/>
      <c r="T539" s="606"/>
      <c r="U539" s="606"/>
      <c r="V539" s="606"/>
      <c r="W539" s="606"/>
      <c r="X539" s="73" t="s">
        <v>41</v>
      </c>
      <c r="AK539" s="50"/>
    </row>
    <row r="540" spans="1:37" s="48" customFormat="1" ht="16.5" customHeight="1" x14ac:dyDescent="0.25">
      <c r="A540" s="2"/>
      <c r="B540" s="141" t="s">
        <v>526</v>
      </c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3"/>
      <c r="R540" s="90">
        <v>1423</v>
      </c>
      <c r="S540" s="606"/>
      <c r="T540" s="606"/>
      <c r="U540" s="606"/>
      <c r="V540" s="606"/>
      <c r="W540" s="606"/>
      <c r="X540" s="73" t="s">
        <v>41</v>
      </c>
      <c r="AK540" s="50"/>
    </row>
    <row r="541" spans="1:37" s="48" customFormat="1" ht="16.5" customHeight="1" x14ac:dyDescent="0.25">
      <c r="A541" s="2"/>
      <c r="B541" s="141" t="s">
        <v>527</v>
      </c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3"/>
      <c r="R541" s="90">
        <v>1424</v>
      </c>
      <c r="S541" s="606"/>
      <c r="T541" s="606"/>
      <c r="U541" s="606"/>
      <c r="V541" s="606"/>
      <c r="W541" s="606"/>
      <c r="X541" s="73" t="s">
        <v>41</v>
      </c>
      <c r="AK541" s="50"/>
    </row>
    <row r="542" spans="1:37" s="48" customFormat="1" ht="26.45" customHeight="1" x14ac:dyDescent="0.25">
      <c r="A542" s="2"/>
      <c r="B542" s="459" t="s">
        <v>528</v>
      </c>
      <c r="C542" s="460"/>
      <c r="D542" s="460"/>
      <c r="E542" s="460"/>
      <c r="F542" s="460"/>
      <c r="G542" s="460"/>
      <c r="H542" s="460"/>
      <c r="I542" s="460"/>
      <c r="J542" s="460"/>
      <c r="K542" s="460"/>
      <c r="L542" s="460"/>
      <c r="M542" s="460"/>
      <c r="N542" s="460"/>
      <c r="O542" s="460"/>
      <c r="P542" s="460"/>
      <c r="Q542" s="461"/>
      <c r="R542" s="90">
        <v>1425</v>
      </c>
      <c r="S542" s="606"/>
      <c r="T542" s="606"/>
      <c r="U542" s="606"/>
      <c r="V542" s="606"/>
      <c r="W542" s="606"/>
      <c r="X542" s="73" t="s">
        <v>41</v>
      </c>
      <c r="AK542" s="50"/>
    </row>
    <row r="543" spans="1:37" s="48" customFormat="1" ht="16.5" customHeight="1" x14ac:dyDescent="0.25">
      <c r="A543" s="2"/>
      <c r="B543" s="141" t="s">
        <v>529</v>
      </c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3"/>
      <c r="R543" s="90">
        <v>1426</v>
      </c>
      <c r="S543" s="606"/>
      <c r="T543" s="606"/>
      <c r="U543" s="606"/>
      <c r="V543" s="606"/>
      <c r="W543" s="606"/>
      <c r="X543" s="73" t="s">
        <v>41</v>
      </c>
      <c r="AK543" s="50"/>
    </row>
    <row r="544" spans="1:37" s="48" customFormat="1" ht="16.5" customHeight="1" x14ac:dyDescent="0.25">
      <c r="A544" s="2"/>
      <c r="B544" s="141" t="s">
        <v>530</v>
      </c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3"/>
      <c r="R544" s="90">
        <v>1427</v>
      </c>
      <c r="S544" s="606"/>
      <c r="T544" s="606"/>
      <c r="U544" s="606"/>
      <c r="V544" s="606"/>
      <c r="W544" s="606"/>
      <c r="X544" s="73" t="s">
        <v>41</v>
      </c>
      <c r="AK544" s="50"/>
    </row>
    <row r="545" spans="1:37" s="48" customFormat="1" ht="16.5" customHeight="1" x14ac:dyDescent="0.25">
      <c r="A545" s="2"/>
      <c r="B545" s="141" t="s">
        <v>421</v>
      </c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3"/>
      <c r="R545" s="90">
        <v>1428</v>
      </c>
      <c r="S545" s="606"/>
      <c r="T545" s="606"/>
      <c r="U545" s="606"/>
      <c r="V545" s="606"/>
      <c r="W545" s="606"/>
      <c r="X545" s="73" t="s">
        <v>41</v>
      </c>
      <c r="AK545" s="50"/>
    </row>
    <row r="546" spans="1:37" s="48" customFormat="1" ht="16.5" customHeight="1" x14ac:dyDescent="0.25">
      <c r="A546" s="2"/>
      <c r="B546" s="651" t="s">
        <v>531</v>
      </c>
      <c r="C546" s="652"/>
      <c r="D546" s="652"/>
      <c r="E546" s="652"/>
      <c r="F546" s="652"/>
      <c r="G546" s="652"/>
      <c r="H546" s="652"/>
      <c r="I546" s="652"/>
      <c r="J546" s="652"/>
      <c r="K546" s="652"/>
      <c r="L546" s="652"/>
      <c r="M546" s="652"/>
      <c r="N546" s="652"/>
      <c r="O546" s="652"/>
      <c r="P546" s="652"/>
      <c r="Q546" s="653"/>
      <c r="R546" s="162">
        <v>1430</v>
      </c>
      <c r="S546" s="654">
        <f>SUM(S524:W545)</f>
        <v>0</v>
      </c>
      <c r="T546" s="654"/>
      <c r="U546" s="654"/>
      <c r="V546" s="654"/>
      <c r="W546" s="654"/>
      <c r="X546" s="162" t="s">
        <v>46</v>
      </c>
      <c r="AK546" s="50"/>
    </row>
    <row r="547" spans="1:37" s="48" customFormat="1" ht="33.6" customHeight="1" x14ac:dyDescent="0.25">
      <c r="A547" s="2"/>
      <c r="B547" s="459" t="s">
        <v>532</v>
      </c>
      <c r="C547" s="460"/>
      <c r="D547" s="460"/>
      <c r="E547" s="460"/>
      <c r="F547" s="460"/>
      <c r="G547" s="460"/>
      <c r="H547" s="460"/>
      <c r="I547" s="460"/>
      <c r="J547" s="460"/>
      <c r="K547" s="460"/>
      <c r="L547" s="460"/>
      <c r="M547" s="460"/>
      <c r="N547" s="460"/>
      <c r="O547" s="460"/>
      <c r="P547" s="460"/>
      <c r="Q547" s="461"/>
      <c r="R547" s="90">
        <v>1431</v>
      </c>
      <c r="S547" s="608"/>
      <c r="T547" s="608"/>
      <c r="U547" s="608"/>
      <c r="V547" s="608"/>
      <c r="W547" s="608"/>
      <c r="X547" s="78" t="s">
        <v>10</v>
      </c>
      <c r="AK547" s="50"/>
    </row>
    <row r="548" spans="1:37" s="48" customFormat="1" ht="47.1" customHeight="1" x14ac:dyDescent="0.25">
      <c r="A548" s="2"/>
      <c r="B548" s="667" t="s">
        <v>533</v>
      </c>
      <c r="C548" s="652"/>
      <c r="D548" s="652"/>
      <c r="E548" s="652"/>
      <c r="F548" s="652"/>
      <c r="G548" s="652"/>
      <c r="H548" s="652"/>
      <c r="I548" s="652"/>
      <c r="J548" s="652"/>
      <c r="K548" s="652"/>
      <c r="L548" s="652"/>
      <c r="M548" s="652"/>
      <c r="N548" s="652"/>
      <c r="O548" s="652"/>
      <c r="P548" s="652"/>
      <c r="Q548" s="653"/>
      <c r="R548" s="162">
        <v>1729</v>
      </c>
      <c r="S548" s="654">
        <f>+S546+S547</f>
        <v>0</v>
      </c>
      <c r="T548" s="654"/>
      <c r="U548" s="654"/>
      <c r="V548" s="654"/>
      <c r="W548" s="654"/>
      <c r="X548" s="162" t="s">
        <v>46</v>
      </c>
      <c r="AK548" s="50"/>
    </row>
    <row r="549" spans="1:37" s="48" customFormat="1" ht="16.5" customHeight="1" x14ac:dyDescent="0.25">
      <c r="A549" s="2"/>
      <c r="B549" s="141" t="s">
        <v>425</v>
      </c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3"/>
      <c r="R549" s="90">
        <v>1432</v>
      </c>
      <c r="S549" s="606"/>
      <c r="T549" s="606"/>
      <c r="U549" s="606"/>
      <c r="V549" s="606"/>
      <c r="W549" s="606"/>
      <c r="X549" s="73" t="s">
        <v>41</v>
      </c>
      <c r="AK549" s="50"/>
    </row>
    <row r="550" spans="1:37" s="48" customFormat="1" ht="16.5" customHeight="1" x14ac:dyDescent="0.25">
      <c r="A550" s="2"/>
      <c r="B550" s="141" t="s">
        <v>426</v>
      </c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3"/>
      <c r="R550" s="90">
        <v>1433</v>
      </c>
      <c r="S550" s="606"/>
      <c r="T550" s="606"/>
      <c r="U550" s="606"/>
      <c r="V550" s="606"/>
      <c r="W550" s="606"/>
      <c r="X550" s="73" t="s">
        <v>41</v>
      </c>
      <c r="AK550" s="50"/>
    </row>
    <row r="551" spans="1:37" s="48" customFormat="1" ht="16.5" customHeight="1" x14ac:dyDescent="0.25">
      <c r="A551" s="2"/>
      <c r="B551" s="651" t="s">
        <v>534</v>
      </c>
      <c r="C551" s="652"/>
      <c r="D551" s="652"/>
      <c r="E551" s="652"/>
      <c r="F551" s="652"/>
      <c r="G551" s="652"/>
      <c r="H551" s="652"/>
      <c r="I551" s="652"/>
      <c r="J551" s="652"/>
      <c r="K551" s="652"/>
      <c r="L551" s="652"/>
      <c r="M551" s="652"/>
      <c r="N551" s="652"/>
      <c r="O551" s="652"/>
      <c r="P551" s="652"/>
      <c r="Q551" s="653"/>
      <c r="R551" s="162">
        <v>1440</v>
      </c>
      <c r="S551" s="654">
        <f>SUM(S548:W550)</f>
        <v>0</v>
      </c>
      <c r="T551" s="654"/>
      <c r="U551" s="654"/>
      <c r="V551" s="654"/>
      <c r="W551" s="654"/>
      <c r="X551" s="162" t="s">
        <v>46</v>
      </c>
      <c r="AK551" s="50"/>
    </row>
    <row r="552" spans="1:37" s="48" customFormat="1" ht="16.5" customHeight="1" x14ac:dyDescent="0.2">
      <c r="A552" s="2"/>
      <c r="B552" s="664" t="s">
        <v>428</v>
      </c>
      <c r="C552" s="665"/>
      <c r="D552" s="665"/>
      <c r="E552" s="665"/>
      <c r="F552" s="665"/>
      <c r="G552" s="665"/>
      <c r="H552" s="665"/>
      <c r="I552" s="665"/>
      <c r="J552" s="665"/>
      <c r="K552" s="665"/>
      <c r="L552" s="665"/>
      <c r="M552" s="665"/>
      <c r="N552" s="665"/>
      <c r="O552" s="665"/>
      <c r="P552" s="665"/>
      <c r="Q552" s="665"/>
      <c r="R552" s="665"/>
      <c r="S552" s="665"/>
      <c r="T552" s="665"/>
      <c r="U552" s="665"/>
      <c r="V552" s="665"/>
      <c r="W552" s="665"/>
      <c r="X552" s="666"/>
      <c r="AK552" s="50"/>
    </row>
    <row r="553" spans="1:37" s="48" customFormat="1" ht="16.5" customHeight="1" x14ac:dyDescent="0.25">
      <c r="A553" s="2"/>
      <c r="B553" s="141" t="s">
        <v>429</v>
      </c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3"/>
      <c r="R553" s="90">
        <v>1434</v>
      </c>
      <c r="S553" s="608"/>
      <c r="T553" s="608"/>
      <c r="U553" s="608"/>
      <c r="V553" s="608"/>
      <c r="W553" s="608"/>
      <c r="X553" s="78" t="s">
        <v>10</v>
      </c>
      <c r="AK553" s="50"/>
    </row>
    <row r="554" spans="1:37" s="48" customFormat="1" ht="34.5" customHeight="1" x14ac:dyDescent="0.25">
      <c r="A554" s="2"/>
      <c r="B554" s="459" t="s">
        <v>430</v>
      </c>
      <c r="C554" s="460"/>
      <c r="D554" s="460"/>
      <c r="E554" s="460"/>
      <c r="F554" s="460"/>
      <c r="G554" s="460"/>
      <c r="H554" s="460"/>
      <c r="I554" s="460"/>
      <c r="J554" s="460"/>
      <c r="K554" s="460"/>
      <c r="L554" s="460"/>
      <c r="M554" s="460"/>
      <c r="N554" s="460"/>
      <c r="O554" s="460"/>
      <c r="P554" s="460"/>
      <c r="Q554" s="461"/>
      <c r="R554" s="90">
        <v>1435</v>
      </c>
      <c r="S554" s="608"/>
      <c r="T554" s="608"/>
      <c r="U554" s="608"/>
      <c r="V554" s="608"/>
      <c r="W554" s="608"/>
      <c r="X554" s="78" t="s">
        <v>10</v>
      </c>
      <c r="AK554" s="50"/>
    </row>
    <row r="555" spans="1:37" s="48" customFormat="1" ht="16.5" customHeight="1" x14ac:dyDescent="0.25">
      <c r="A555" s="2"/>
      <c r="B555" s="177" t="s">
        <v>535</v>
      </c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9"/>
      <c r="R555" s="162">
        <v>1450</v>
      </c>
      <c r="S555" s="654">
        <f>SUM(S551,S553:W554)</f>
        <v>0</v>
      </c>
      <c r="T555" s="654"/>
      <c r="U555" s="654"/>
      <c r="V555" s="654"/>
      <c r="W555" s="654"/>
      <c r="X555" s="162" t="s">
        <v>46</v>
      </c>
      <c r="AK555" s="50"/>
    </row>
    <row r="556" spans="1:37" s="48" customFormat="1" x14ac:dyDescent="0.2">
      <c r="A556" s="2"/>
      <c r="AK556" s="50"/>
    </row>
    <row r="557" spans="1:37" s="48" customFormat="1" x14ac:dyDescent="0.2">
      <c r="A557" s="2"/>
      <c r="B557" s="480" t="s">
        <v>536</v>
      </c>
      <c r="C557" s="481"/>
      <c r="D557" s="481"/>
      <c r="E557" s="481"/>
      <c r="F557" s="481"/>
      <c r="G557" s="481"/>
      <c r="H557" s="481"/>
      <c r="I557" s="481"/>
      <c r="J557" s="481"/>
      <c r="K557" s="481"/>
      <c r="L557" s="481"/>
      <c r="M557" s="481"/>
      <c r="N557" s="481"/>
      <c r="O557" s="481"/>
      <c r="P557" s="481"/>
      <c r="Q557" s="481"/>
      <c r="R557" s="481"/>
      <c r="S557" s="481"/>
      <c r="T557" s="481"/>
      <c r="U557" s="481"/>
      <c r="V557" s="481"/>
      <c r="W557" s="481"/>
      <c r="X557" s="481"/>
      <c r="AK557" s="50"/>
    </row>
    <row r="558" spans="1:37" s="48" customFormat="1" x14ac:dyDescent="0.2">
      <c r="A558" s="2"/>
      <c r="B558" s="482"/>
      <c r="C558" s="483"/>
      <c r="D558" s="483"/>
      <c r="E558" s="483"/>
      <c r="F558" s="483"/>
      <c r="G558" s="483"/>
      <c r="H558" s="483"/>
      <c r="I558" s="483"/>
      <c r="J558" s="483"/>
      <c r="K558" s="483"/>
      <c r="L558" s="483"/>
      <c r="M558" s="483"/>
      <c r="N558" s="483"/>
      <c r="O558" s="483"/>
      <c r="P558" s="483"/>
      <c r="Q558" s="483"/>
      <c r="R558" s="483"/>
      <c r="S558" s="483"/>
      <c r="T558" s="483"/>
      <c r="U558" s="483"/>
      <c r="V558" s="483"/>
      <c r="W558" s="483"/>
      <c r="X558" s="483"/>
      <c r="AK558" s="50"/>
    </row>
    <row r="559" spans="1:37" s="48" customFormat="1" ht="15" x14ac:dyDescent="0.2">
      <c r="A559" s="2"/>
      <c r="B559" s="141" t="s">
        <v>537</v>
      </c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3"/>
      <c r="R559" s="90">
        <v>1703</v>
      </c>
      <c r="S559" s="671"/>
      <c r="T559" s="671"/>
      <c r="U559" s="671"/>
      <c r="V559" s="671"/>
      <c r="W559" s="671"/>
      <c r="X559" s="78" t="s">
        <v>10</v>
      </c>
      <c r="AK559" s="50"/>
    </row>
    <row r="560" spans="1:37" s="48" customFormat="1" ht="15" x14ac:dyDescent="0.2">
      <c r="A560" s="2"/>
      <c r="B560" s="141" t="s">
        <v>538</v>
      </c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3"/>
      <c r="R560" s="90">
        <v>1719</v>
      </c>
      <c r="S560" s="669"/>
      <c r="T560" s="669"/>
      <c r="U560" s="669"/>
      <c r="V560" s="669"/>
      <c r="W560" s="669"/>
      <c r="X560" s="73" t="s">
        <v>41</v>
      </c>
      <c r="AK560" s="50"/>
    </row>
    <row r="561" spans="1:37" s="48" customFormat="1" ht="15" x14ac:dyDescent="0.2">
      <c r="A561" s="2"/>
      <c r="B561" s="141" t="s">
        <v>539</v>
      </c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3"/>
      <c r="R561" s="90">
        <v>1492</v>
      </c>
      <c r="S561" s="671"/>
      <c r="T561" s="671"/>
      <c r="U561" s="671"/>
      <c r="V561" s="671"/>
      <c r="W561" s="671"/>
      <c r="X561" s="78" t="s">
        <v>10</v>
      </c>
      <c r="AK561" s="50"/>
    </row>
    <row r="562" spans="1:37" s="48" customFormat="1" ht="15" x14ac:dyDescent="0.2">
      <c r="A562" s="2"/>
      <c r="B562" s="141" t="s">
        <v>540</v>
      </c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3"/>
      <c r="R562" s="90">
        <v>1704</v>
      </c>
      <c r="S562" s="671"/>
      <c r="T562" s="671"/>
      <c r="U562" s="671"/>
      <c r="V562" s="671"/>
      <c r="W562" s="671"/>
      <c r="X562" s="78" t="s">
        <v>10</v>
      </c>
      <c r="AK562" s="50"/>
    </row>
    <row r="563" spans="1:37" s="48" customFormat="1" ht="15" x14ac:dyDescent="0.2">
      <c r="A563" s="2"/>
      <c r="B563" s="651" t="s">
        <v>437</v>
      </c>
      <c r="C563" s="652"/>
      <c r="D563" s="652"/>
      <c r="E563" s="652"/>
      <c r="F563" s="652"/>
      <c r="G563" s="652"/>
      <c r="H563" s="652"/>
      <c r="I563" s="652"/>
      <c r="J563" s="652"/>
      <c r="K563" s="652"/>
      <c r="L563" s="652"/>
      <c r="M563" s="652"/>
      <c r="N563" s="652"/>
      <c r="O563" s="652"/>
      <c r="P563" s="652"/>
      <c r="Q563" s="653"/>
      <c r="R563" s="162">
        <v>1720</v>
      </c>
      <c r="S563" s="670">
        <f>MAX(+S559-S560+S561+S562,0)</f>
        <v>0</v>
      </c>
      <c r="T563" s="670"/>
      <c r="U563" s="670"/>
      <c r="V563" s="670"/>
      <c r="W563" s="670"/>
      <c r="X563" s="162" t="s">
        <v>46</v>
      </c>
      <c r="AK563" s="50"/>
    </row>
    <row r="564" spans="1:37" s="48" customFormat="1" ht="15" x14ac:dyDescent="0.2">
      <c r="A564" s="2"/>
      <c r="B564" s="141" t="s">
        <v>541</v>
      </c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3"/>
      <c r="R564" s="90">
        <v>1493</v>
      </c>
      <c r="S564" s="669"/>
      <c r="T564" s="669"/>
      <c r="U564" s="669"/>
      <c r="V564" s="669"/>
      <c r="W564" s="669"/>
      <c r="X564" s="73" t="s">
        <v>41</v>
      </c>
      <c r="AK564" s="50"/>
    </row>
    <row r="565" spans="1:37" s="48" customFormat="1" ht="15" x14ac:dyDescent="0.2">
      <c r="A565" s="2"/>
      <c r="B565" s="459" t="s">
        <v>542</v>
      </c>
      <c r="C565" s="460"/>
      <c r="D565" s="460"/>
      <c r="E565" s="460"/>
      <c r="F565" s="460"/>
      <c r="G565" s="460"/>
      <c r="H565" s="460"/>
      <c r="I565" s="460"/>
      <c r="J565" s="460"/>
      <c r="K565" s="460"/>
      <c r="L565" s="460"/>
      <c r="M565" s="460"/>
      <c r="N565" s="460"/>
      <c r="O565" s="460"/>
      <c r="P565" s="460"/>
      <c r="Q565" s="461"/>
      <c r="R565" s="90">
        <v>1494</v>
      </c>
      <c r="S565" s="669"/>
      <c r="T565" s="669"/>
      <c r="U565" s="669"/>
      <c r="V565" s="669"/>
      <c r="W565" s="669"/>
      <c r="X565" s="73" t="s">
        <v>41</v>
      </c>
      <c r="AK565" s="50"/>
    </row>
    <row r="566" spans="1:37" s="48" customFormat="1" ht="34.5" customHeight="1" x14ac:dyDescent="0.2">
      <c r="A566" s="2"/>
      <c r="B566" s="459" t="s">
        <v>440</v>
      </c>
      <c r="C566" s="460"/>
      <c r="D566" s="460"/>
      <c r="E566" s="460"/>
      <c r="F566" s="460"/>
      <c r="G566" s="460"/>
      <c r="H566" s="460"/>
      <c r="I566" s="460"/>
      <c r="J566" s="460"/>
      <c r="K566" s="460"/>
      <c r="L566" s="460"/>
      <c r="M566" s="460"/>
      <c r="N566" s="460"/>
      <c r="O566" s="460"/>
      <c r="P566" s="460"/>
      <c r="Q566" s="461"/>
      <c r="R566" s="90">
        <v>1725</v>
      </c>
      <c r="S566" s="669"/>
      <c r="T566" s="669"/>
      <c r="U566" s="669"/>
      <c r="V566" s="669"/>
      <c r="W566" s="669"/>
      <c r="X566" s="73" t="s">
        <v>41</v>
      </c>
      <c r="AK566" s="50"/>
    </row>
    <row r="567" spans="1:37" s="48" customFormat="1" ht="15" customHeight="1" x14ac:dyDescent="0.2">
      <c r="A567" s="2"/>
      <c r="B567" s="141" t="s">
        <v>543</v>
      </c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3"/>
      <c r="R567" s="90">
        <v>1727</v>
      </c>
      <c r="S567" s="669"/>
      <c r="T567" s="669"/>
      <c r="U567" s="669"/>
      <c r="V567" s="669"/>
      <c r="W567" s="669"/>
      <c r="X567" s="73" t="s">
        <v>41</v>
      </c>
      <c r="AK567" s="50"/>
    </row>
    <row r="568" spans="1:37" s="48" customFormat="1" ht="15" x14ac:dyDescent="0.2">
      <c r="A568" s="2"/>
      <c r="B568" s="651" t="s">
        <v>442</v>
      </c>
      <c r="C568" s="652"/>
      <c r="D568" s="652"/>
      <c r="E568" s="652"/>
      <c r="F568" s="652"/>
      <c r="G568" s="652"/>
      <c r="H568" s="652"/>
      <c r="I568" s="652"/>
      <c r="J568" s="652"/>
      <c r="K568" s="652"/>
      <c r="L568" s="652"/>
      <c r="M568" s="652"/>
      <c r="N568" s="652"/>
      <c r="O568" s="652"/>
      <c r="P568" s="652"/>
      <c r="Q568" s="653"/>
      <c r="R568" s="162">
        <v>1500</v>
      </c>
      <c r="S568" s="670">
        <f>MAX(S563-SUM(S564:W567),0)</f>
        <v>0</v>
      </c>
      <c r="T568" s="670"/>
      <c r="U568" s="670"/>
      <c r="V568" s="670"/>
      <c r="W568" s="670"/>
      <c r="X568" s="162" t="s">
        <v>46</v>
      </c>
      <c r="AK568" s="50"/>
    </row>
    <row r="569" spans="1:37" s="48" customFormat="1" x14ac:dyDescent="0.2">
      <c r="A569" s="2"/>
      <c r="AK569" s="50"/>
    </row>
    <row r="570" spans="1:37" s="48" customFormat="1" ht="14.45" customHeight="1" x14ac:dyDescent="0.2">
      <c r="A570" s="2"/>
      <c r="B570" s="480" t="s">
        <v>544</v>
      </c>
      <c r="C570" s="481"/>
      <c r="D570" s="481"/>
      <c r="E570" s="481"/>
      <c r="F570" s="481"/>
      <c r="G570" s="481"/>
      <c r="H570" s="481"/>
      <c r="I570" s="481"/>
      <c r="J570" s="481"/>
      <c r="K570" s="481"/>
      <c r="L570" s="481"/>
      <c r="M570" s="481"/>
      <c r="N570" s="481"/>
      <c r="O570" s="481"/>
      <c r="P570" s="481"/>
      <c r="Q570" s="481"/>
      <c r="R570" s="481"/>
      <c r="S570" s="481"/>
      <c r="T570" s="481"/>
      <c r="U570" s="481"/>
      <c r="V570" s="481"/>
      <c r="W570" s="481"/>
      <c r="X570" s="481"/>
    </row>
    <row r="571" spans="1:37" s="48" customFormat="1" x14ac:dyDescent="0.2">
      <c r="A571" s="2"/>
      <c r="B571" s="482"/>
      <c r="C571" s="483"/>
      <c r="D571" s="483"/>
      <c r="E571" s="483"/>
      <c r="F571" s="483"/>
      <c r="G571" s="483"/>
      <c r="H571" s="483"/>
      <c r="I571" s="483"/>
      <c r="J571" s="483"/>
      <c r="K571" s="483"/>
      <c r="L571" s="483"/>
      <c r="M571" s="483"/>
      <c r="N571" s="483"/>
      <c r="O571" s="483"/>
      <c r="P571" s="483"/>
      <c r="Q571" s="483"/>
      <c r="R571" s="483"/>
      <c r="S571" s="483"/>
      <c r="T571" s="483"/>
      <c r="U571" s="483"/>
      <c r="V571" s="483"/>
      <c r="W571" s="483"/>
      <c r="X571" s="483"/>
    </row>
    <row r="572" spans="1:37" s="48" customFormat="1" ht="14.1" customHeight="1" x14ac:dyDescent="0.2">
      <c r="A572" s="2"/>
      <c r="B572" s="141" t="s">
        <v>545</v>
      </c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3"/>
      <c r="R572" s="90">
        <v>1445</v>
      </c>
      <c r="S572" s="668"/>
      <c r="T572" s="668"/>
      <c r="U572" s="668"/>
      <c r="V572" s="668"/>
      <c r="W572" s="668"/>
      <c r="X572" s="78" t="s">
        <v>10</v>
      </c>
      <c r="Y572" s="100"/>
    </row>
    <row r="573" spans="1:37" s="48" customFormat="1" ht="14.1" customHeight="1" x14ac:dyDescent="0.2">
      <c r="A573" s="2"/>
      <c r="B573" s="141" t="s">
        <v>546</v>
      </c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3"/>
      <c r="R573" s="90">
        <v>1446</v>
      </c>
      <c r="S573" s="669"/>
      <c r="T573" s="669"/>
      <c r="U573" s="669"/>
      <c r="V573" s="669"/>
      <c r="W573" s="669"/>
      <c r="X573" s="73" t="s">
        <v>41</v>
      </c>
      <c r="Y573" s="100"/>
    </row>
    <row r="574" spans="1:37" s="48" customFormat="1" ht="27.95" customHeight="1" x14ac:dyDescent="0.2">
      <c r="A574" s="2"/>
      <c r="B574" s="459" t="s">
        <v>547</v>
      </c>
      <c r="C574" s="460"/>
      <c r="D574" s="460"/>
      <c r="E574" s="460"/>
      <c r="F574" s="460"/>
      <c r="G574" s="460"/>
      <c r="H574" s="460"/>
      <c r="I574" s="460"/>
      <c r="J574" s="460"/>
      <c r="K574" s="460"/>
      <c r="L574" s="460"/>
      <c r="M574" s="460"/>
      <c r="N574" s="460"/>
      <c r="O574" s="460"/>
      <c r="P574" s="460"/>
      <c r="Q574" s="461"/>
      <c r="R574" s="90">
        <v>1374</v>
      </c>
      <c r="S574" s="668"/>
      <c r="T574" s="668"/>
      <c r="U574" s="668"/>
      <c r="V574" s="668"/>
      <c r="W574" s="668"/>
      <c r="X574" s="78" t="s">
        <v>10</v>
      </c>
      <c r="Y574" s="100"/>
    </row>
    <row r="575" spans="1:37" s="48" customFormat="1" ht="14.1" customHeight="1" x14ac:dyDescent="0.2">
      <c r="A575" s="2"/>
      <c r="B575" s="141" t="s">
        <v>548</v>
      </c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3"/>
      <c r="R575" s="90">
        <v>1375</v>
      </c>
      <c r="S575" s="668"/>
      <c r="T575" s="668"/>
      <c r="U575" s="668"/>
      <c r="V575" s="668"/>
      <c r="W575" s="668"/>
      <c r="X575" s="78" t="s">
        <v>10</v>
      </c>
      <c r="Y575" s="100"/>
    </row>
    <row r="576" spans="1:37" s="48" customFormat="1" ht="14.1" customHeight="1" x14ac:dyDescent="0.2">
      <c r="A576" s="2"/>
      <c r="B576" s="141" t="s">
        <v>549</v>
      </c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3"/>
      <c r="R576" s="90">
        <v>1376</v>
      </c>
      <c r="S576" s="669"/>
      <c r="T576" s="669"/>
      <c r="U576" s="669"/>
      <c r="V576" s="669"/>
      <c r="W576" s="669"/>
      <c r="X576" s="73" t="s">
        <v>41</v>
      </c>
      <c r="Y576" s="100"/>
    </row>
    <row r="577" spans="1:25" s="48" customFormat="1" ht="14.1" customHeight="1" x14ac:dyDescent="0.2">
      <c r="A577" s="2"/>
      <c r="B577" s="141" t="s">
        <v>550</v>
      </c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3"/>
      <c r="R577" s="90">
        <v>1705</v>
      </c>
      <c r="S577" s="668"/>
      <c r="T577" s="668"/>
      <c r="U577" s="668"/>
      <c r="V577" s="668"/>
      <c r="W577" s="668"/>
      <c r="X577" s="78" t="s">
        <v>10</v>
      </c>
      <c r="Y577" s="100"/>
    </row>
    <row r="578" spans="1:25" s="48" customFormat="1" ht="14.1" customHeight="1" x14ac:dyDescent="0.2">
      <c r="A578" s="2"/>
      <c r="B578" s="141" t="s">
        <v>535</v>
      </c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3"/>
      <c r="R578" s="90">
        <v>1706</v>
      </c>
      <c r="S578" s="669"/>
      <c r="T578" s="669"/>
      <c r="U578" s="669"/>
      <c r="V578" s="669"/>
      <c r="W578" s="669"/>
      <c r="X578" s="73" t="s">
        <v>41</v>
      </c>
      <c r="Y578" s="100"/>
    </row>
    <row r="579" spans="1:25" s="48" customFormat="1" ht="14.1" customHeight="1" x14ac:dyDescent="0.2">
      <c r="A579" s="2"/>
      <c r="B579" s="141" t="s">
        <v>529</v>
      </c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3"/>
      <c r="R579" s="90">
        <v>1707</v>
      </c>
      <c r="S579" s="668"/>
      <c r="T579" s="668"/>
      <c r="U579" s="668"/>
      <c r="V579" s="668"/>
      <c r="W579" s="668"/>
      <c r="X579" s="78" t="s">
        <v>10</v>
      </c>
      <c r="Y579" s="100"/>
    </row>
    <row r="580" spans="1:25" s="48" customFormat="1" ht="15" customHeight="1" x14ac:dyDescent="0.2">
      <c r="A580" s="2"/>
      <c r="B580" s="141" t="s">
        <v>450</v>
      </c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3"/>
      <c r="R580" s="90">
        <v>1377</v>
      </c>
      <c r="S580" s="668"/>
      <c r="T580" s="668"/>
      <c r="U580" s="668"/>
      <c r="V580" s="668"/>
      <c r="W580" s="668"/>
      <c r="X580" s="78" t="s">
        <v>10</v>
      </c>
      <c r="Y580" s="100"/>
    </row>
    <row r="581" spans="1:25" s="48" customFormat="1" ht="14.1" customHeight="1" x14ac:dyDescent="0.2">
      <c r="A581" s="2"/>
      <c r="B581" s="141" t="s">
        <v>451</v>
      </c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3"/>
      <c r="R581" s="90">
        <v>1378</v>
      </c>
      <c r="S581" s="669"/>
      <c r="T581" s="669"/>
      <c r="U581" s="669"/>
      <c r="V581" s="669"/>
      <c r="W581" s="669"/>
      <c r="X581" s="73" t="s">
        <v>41</v>
      </c>
      <c r="Y581" s="100"/>
    </row>
    <row r="582" spans="1:25" s="48" customFormat="1" ht="14.1" customHeight="1" x14ac:dyDescent="0.2">
      <c r="A582" s="2"/>
      <c r="B582" s="141" t="s">
        <v>452</v>
      </c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3"/>
      <c r="R582" s="90">
        <v>1726</v>
      </c>
      <c r="S582" s="668"/>
      <c r="T582" s="668"/>
      <c r="U582" s="668"/>
      <c r="V582" s="668"/>
      <c r="W582" s="668"/>
      <c r="X582" s="78" t="s">
        <v>10</v>
      </c>
      <c r="Y582" s="100"/>
    </row>
    <row r="583" spans="1:25" s="48" customFormat="1" ht="15" customHeight="1" x14ac:dyDescent="0.2">
      <c r="A583" s="2"/>
      <c r="B583" s="141" t="s">
        <v>453</v>
      </c>
      <c r="C583" s="142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1"/>
      <c r="R583" s="51">
        <v>1591</v>
      </c>
      <c r="S583" s="563"/>
      <c r="T583" s="563"/>
      <c r="U583" s="563"/>
      <c r="V583" s="563"/>
      <c r="W583" s="563"/>
      <c r="X583" s="182" t="s">
        <v>41</v>
      </c>
      <c r="Y583" s="100"/>
    </row>
    <row r="584" spans="1:25" s="48" customFormat="1" ht="14.1" customHeight="1" x14ac:dyDescent="0.2">
      <c r="A584" s="2"/>
      <c r="B584" s="141" t="s">
        <v>551</v>
      </c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3"/>
      <c r="R584" s="90">
        <v>1479</v>
      </c>
      <c r="S584" s="669"/>
      <c r="T584" s="669"/>
      <c r="U584" s="669"/>
      <c r="V584" s="669"/>
      <c r="W584" s="669"/>
      <c r="X584" s="73" t="s">
        <v>41</v>
      </c>
      <c r="Y584" s="100"/>
    </row>
    <row r="585" spans="1:25" s="48" customFormat="1" ht="15" customHeight="1" x14ac:dyDescent="0.2">
      <c r="A585" s="2"/>
      <c r="B585" s="141" t="s">
        <v>552</v>
      </c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3"/>
      <c r="R585" s="90">
        <v>1708</v>
      </c>
      <c r="S585" s="669"/>
      <c r="T585" s="669"/>
      <c r="U585" s="669"/>
      <c r="V585" s="669"/>
      <c r="W585" s="669"/>
      <c r="X585" s="73" t="s">
        <v>41</v>
      </c>
      <c r="Y585" s="100"/>
    </row>
    <row r="586" spans="1:25" s="48" customFormat="1" ht="15" customHeight="1" x14ac:dyDescent="0.2">
      <c r="A586" s="2"/>
      <c r="B586" s="141" t="s">
        <v>508</v>
      </c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3"/>
      <c r="R586" s="90">
        <v>1709</v>
      </c>
      <c r="S586" s="669"/>
      <c r="T586" s="669"/>
      <c r="U586" s="669"/>
      <c r="V586" s="669"/>
      <c r="W586" s="669"/>
      <c r="X586" s="73" t="s">
        <v>41</v>
      </c>
      <c r="Y586" s="100"/>
    </row>
    <row r="587" spans="1:25" s="48" customFormat="1" ht="14.1" customHeight="1" x14ac:dyDescent="0.2">
      <c r="A587" s="2"/>
      <c r="B587" s="141" t="s">
        <v>458</v>
      </c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3"/>
      <c r="R587" s="90">
        <v>1379</v>
      </c>
      <c r="S587" s="669"/>
      <c r="T587" s="669"/>
      <c r="U587" s="669"/>
      <c r="V587" s="669"/>
      <c r="W587" s="669"/>
      <c r="X587" s="73" t="s">
        <v>41</v>
      </c>
      <c r="Y587" s="100"/>
    </row>
    <row r="588" spans="1:25" s="48" customFormat="1" ht="14.1" customHeight="1" x14ac:dyDescent="0.2">
      <c r="A588" s="2"/>
      <c r="B588" s="141" t="s">
        <v>425</v>
      </c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3"/>
      <c r="R588" s="90">
        <v>1710</v>
      </c>
      <c r="S588" s="668"/>
      <c r="T588" s="668"/>
      <c r="U588" s="668"/>
      <c r="V588" s="668"/>
      <c r="W588" s="668"/>
      <c r="X588" s="78" t="s">
        <v>10</v>
      </c>
      <c r="Y588" s="100"/>
    </row>
    <row r="589" spans="1:25" s="48" customFormat="1" ht="14.1" customHeight="1" x14ac:dyDescent="0.2">
      <c r="A589" s="2"/>
      <c r="B589" s="141" t="s">
        <v>553</v>
      </c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3"/>
      <c r="R589" s="90">
        <v>1711</v>
      </c>
      <c r="S589" s="668"/>
      <c r="T589" s="668"/>
      <c r="U589" s="668"/>
      <c r="V589" s="668"/>
      <c r="W589" s="668"/>
      <c r="X589" s="78" t="s">
        <v>10</v>
      </c>
      <c r="Y589" s="100"/>
    </row>
    <row r="590" spans="1:25" s="48" customFormat="1" ht="14.1" customHeight="1" x14ac:dyDescent="0.2">
      <c r="A590" s="2"/>
      <c r="B590" s="141" t="s">
        <v>460</v>
      </c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3"/>
      <c r="R590" s="90">
        <v>1380</v>
      </c>
      <c r="S590" s="668"/>
      <c r="T590" s="668"/>
      <c r="U590" s="668"/>
      <c r="V590" s="668"/>
      <c r="W590" s="668"/>
      <c r="X590" s="78" t="s">
        <v>10</v>
      </c>
      <c r="Y590" s="100"/>
    </row>
    <row r="591" spans="1:25" s="48" customFormat="1" ht="14.1" customHeight="1" x14ac:dyDescent="0.2">
      <c r="A591" s="2"/>
      <c r="B591" s="141" t="s">
        <v>461</v>
      </c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3"/>
      <c r="R591" s="90">
        <v>1381</v>
      </c>
      <c r="S591" s="669"/>
      <c r="T591" s="669"/>
      <c r="U591" s="669"/>
      <c r="V591" s="669"/>
      <c r="W591" s="669"/>
      <c r="X591" s="73" t="s">
        <v>41</v>
      </c>
      <c r="Y591" s="100"/>
    </row>
    <row r="592" spans="1:25" s="48" customFormat="1" ht="14.1" customHeight="1" x14ac:dyDescent="0.2">
      <c r="A592" s="2"/>
      <c r="B592" s="651" t="s">
        <v>554</v>
      </c>
      <c r="C592" s="652"/>
      <c r="D592" s="652"/>
      <c r="E592" s="652"/>
      <c r="F592" s="652"/>
      <c r="G592" s="652"/>
      <c r="H592" s="652"/>
      <c r="I592" s="652"/>
      <c r="J592" s="652"/>
      <c r="K592" s="652"/>
      <c r="L592" s="652"/>
      <c r="M592" s="652"/>
      <c r="N592" s="652"/>
      <c r="O592" s="652"/>
      <c r="P592" s="652"/>
      <c r="Q592" s="653"/>
      <c r="R592" s="162">
        <v>1545</v>
      </c>
      <c r="S592" s="672">
        <f>MAX(+SUM(S572,S574:W575,S577,S579:W580,S582,S588:W590)-SUM(S573,S576,S578,S581,S583:W587,S591),0)</f>
        <v>0</v>
      </c>
      <c r="T592" s="672"/>
      <c r="U592" s="672"/>
      <c r="V592" s="672"/>
      <c r="W592" s="672"/>
      <c r="X592" s="162" t="s">
        <v>46</v>
      </c>
      <c r="Y592" s="100"/>
    </row>
    <row r="593" spans="1:41" s="48" customFormat="1" ht="14.1" customHeight="1" x14ac:dyDescent="0.2">
      <c r="A593" s="2"/>
      <c r="B593" s="651" t="s">
        <v>555</v>
      </c>
      <c r="C593" s="652"/>
      <c r="D593" s="652"/>
      <c r="E593" s="652"/>
      <c r="F593" s="652"/>
      <c r="G593" s="652"/>
      <c r="H593" s="652"/>
      <c r="I593" s="652"/>
      <c r="J593" s="652"/>
      <c r="K593" s="652"/>
      <c r="L593" s="652"/>
      <c r="M593" s="652"/>
      <c r="N593" s="652"/>
      <c r="O593" s="652"/>
      <c r="P593" s="652"/>
      <c r="Q593" s="653"/>
      <c r="R593" s="162">
        <v>1546</v>
      </c>
      <c r="S593" s="672">
        <f>MIN(+SUM(S572,S574:W575,S577,S579:W580,S582,S588:W590)-SUM(S573,S576,S578,S581,S583:W587,S591),0)</f>
        <v>0</v>
      </c>
      <c r="T593" s="672"/>
      <c r="U593" s="672"/>
      <c r="V593" s="672"/>
      <c r="W593" s="672"/>
      <c r="X593" s="162" t="s">
        <v>46</v>
      </c>
      <c r="Y593" s="100"/>
    </row>
    <row r="594" spans="1:41" s="48" customFormat="1" x14ac:dyDescent="0.2">
      <c r="A594" s="2"/>
      <c r="AK594" s="50"/>
      <c r="AL594" s="50"/>
      <c r="AM594" s="50"/>
      <c r="AN594" s="50"/>
    </row>
    <row r="595" spans="1:41" s="48" customFormat="1" ht="14.45" customHeight="1" x14ac:dyDescent="0.2">
      <c r="A595" s="183"/>
      <c r="B595" s="511" t="s">
        <v>556</v>
      </c>
      <c r="C595" s="511"/>
      <c r="D595" s="511"/>
      <c r="E595" s="511"/>
      <c r="F595" s="511"/>
      <c r="G595" s="511"/>
      <c r="H595" s="511"/>
      <c r="I595" s="511"/>
      <c r="J595" s="511"/>
      <c r="K595" s="511"/>
      <c r="L595" s="511"/>
      <c r="M595" s="676" t="s">
        <v>465</v>
      </c>
      <c r="N595" s="676"/>
      <c r="O595" s="676"/>
      <c r="P595" s="676"/>
      <c r="Q595" s="676" t="s">
        <v>467</v>
      </c>
      <c r="R595" s="676"/>
      <c r="S595" s="676"/>
      <c r="T595" s="676"/>
      <c r="U595" s="676"/>
      <c r="V595" s="676"/>
      <c r="W595" s="676"/>
      <c r="X595" s="676"/>
      <c r="Y595" s="676"/>
      <c r="Z595" s="676"/>
      <c r="AA595" s="676"/>
      <c r="AB595" s="676"/>
      <c r="AC595" s="676"/>
      <c r="AD595" s="676"/>
      <c r="AE595" s="676"/>
      <c r="AF595" s="676"/>
      <c r="AG595" s="676"/>
      <c r="AH595" s="676"/>
      <c r="AI595" s="676"/>
      <c r="AJ595" s="676"/>
      <c r="AK595" s="617" t="s">
        <v>468</v>
      </c>
      <c r="AL595" s="617"/>
      <c r="AM595" s="617"/>
      <c r="AN595" s="617"/>
      <c r="AO595" s="165"/>
    </row>
    <row r="596" spans="1:41" s="48" customFormat="1" ht="15" x14ac:dyDescent="0.2">
      <c r="A596" s="184"/>
      <c r="B596" s="511"/>
      <c r="C596" s="511"/>
      <c r="D596" s="511"/>
      <c r="E596" s="511"/>
      <c r="F596" s="511"/>
      <c r="G596" s="511"/>
      <c r="H596" s="511"/>
      <c r="I596" s="511"/>
      <c r="J596" s="511"/>
      <c r="K596" s="511"/>
      <c r="L596" s="511"/>
      <c r="M596" s="676"/>
      <c r="N596" s="676"/>
      <c r="O596" s="676"/>
      <c r="P596" s="676"/>
      <c r="Q596" s="616" t="s">
        <v>469</v>
      </c>
      <c r="R596" s="616"/>
      <c r="S596" s="616"/>
      <c r="T596" s="616"/>
      <c r="U596" s="616"/>
      <c r="V596" s="616"/>
      <c r="W596" s="616"/>
      <c r="X596" s="616"/>
      <c r="Y596" s="616"/>
      <c r="Z596" s="616"/>
      <c r="AA596" s="616"/>
      <c r="AB596" s="616"/>
      <c r="AC596" s="616" t="s">
        <v>470</v>
      </c>
      <c r="AD596" s="616"/>
      <c r="AE596" s="616"/>
      <c r="AF596" s="616"/>
      <c r="AG596" s="616" t="s">
        <v>471</v>
      </c>
      <c r="AH596" s="616"/>
      <c r="AI596" s="616"/>
      <c r="AJ596" s="616"/>
      <c r="AK596" s="617"/>
      <c r="AL596" s="617"/>
      <c r="AM596" s="617"/>
      <c r="AN596" s="617"/>
      <c r="AO596" s="166"/>
    </row>
    <row r="597" spans="1:41" s="48" customFormat="1" ht="27.95" customHeight="1" x14ac:dyDescent="0.25">
      <c r="A597" s="185"/>
      <c r="B597" s="511"/>
      <c r="C597" s="511"/>
      <c r="D597" s="511"/>
      <c r="E597" s="511"/>
      <c r="F597" s="511"/>
      <c r="G597" s="511"/>
      <c r="H597" s="511"/>
      <c r="I597" s="511"/>
      <c r="J597" s="511"/>
      <c r="K597" s="511"/>
      <c r="L597" s="511"/>
      <c r="M597" s="676"/>
      <c r="N597" s="676"/>
      <c r="O597" s="676"/>
      <c r="P597" s="676"/>
      <c r="Q597" s="616" t="s">
        <v>472</v>
      </c>
      <c r="R597" s="616"/>
      <c r="S597" s="616"/>
      <c r="T597" s="616"/>
      <c r="U597" s="677" t="s">
        <v>473</v>
      </c>
      <c r="V597" s="677"/>
      <c r="W597" s="677"/>
      <c r="X597" s="677"/>
      <c r="Y597" s="677" t="s">
        <v>474</v>
      </c>
      <c r="Z597" s="677"/>
      <c r="AA597" s="677"/>
      <c r="AB597" s="677"/>
      <c r="AC597" s="616"/>
      <c r="AD597" s="616"/>
      <c r="AE597" s="616"/>
      <c r="AF597" s="616"/>
      <c r="AG597" s="616"/>
      <c r="AH597" s="616"/>
      <c r="AI597" s="616"/>
      <c r="AJ597" s="616"/>
      <c r="AK597" s="617"/>
      <c r="AL597" s="617"/>
      <c r="AM597" s="617"/>
      <c r="AN597" s="617"/>
      <c r="AO597" s="167"/>
    </row>
    <row r="598" spans="1:41" s="48" customFormat="1" ht="29.45" customHeight="1" x14ac:dyDescent="0.2">
      <c r="A598" s="78" t="s">
        <v>10</v>
      </c>
      <c r="B598" s="602" t="s">
        <v>493</v>
      </c>
      <c r="C598" s="602"/>
      <c r="D598" s="602"/>
      <c r="E598" s="602"/>
      <c r="F598" s="602"/>
      <c r="G598" s="602"/>
      <c r="H598" s="602"/>
      <c r="I598" s="602"/>
      <c r="J598" s="602"/>
      <c r="K598" s="602"/>
      <c r="L598" s="602"/>
      <c r="M598" s="90">
        <v>1451</v>
      </c>
      <c r="N598" s="673"/>
      <c r="O598" s="673"/>
      <c r="P598" s="673"/>
      <c r="Q598" s="90">
        <v>1452</v>
      </c>
      <c r="R598" s="673"/>
      <c r="S598" s="673"/>
      <c r="T598" s="673"/>
      <c r="U598" s="90">
        <v>1752</v>
      </c>
      <c r="V598" s="673"/>
      <c r="W598" s="673"/>
      <c r="X598" s="673"/>
      <c r="Y598" s="90">
        <v>1753</v>
      </c>
      <c r="Z598" s="673"/>
      <c r="AA598" s="673"/>
      <c r="AB598" s="673"/>
      <c r="AC598" s="90">
        <v>1453</v>
      </c>
      <c r="AD598" s="673"/>
      <c r="AE598" s="673"/>
      <c r="AF598" s="673"/>
      <c r="AG598" s="90">
        <v>1454</v>
      </c>
      <c r="AH598" s="673"/>
      <c r="AI598" s="673"/>
      <c r="AJ598" s="673"/>
      <c r="AK598" s="186">
        <v>1382</v>
      </c>
      <c r="AL598" s="674"/>
      <c r="AM598" s="674"/>
      <c r="AN598" s="674"/>
      <c r="AO598" s="78" t="s">
        <v>10</v>
      </c>
    </row>
    <row r="599" spans="1:41" s="48" customFormat="1" ht="19.5" customHeight="1" x14ac:dyDescent="0.2">
      <c r="A599" s="73" t="s">
        <v>41</v>
      </c>
      <c r="B599" s="602" t="s">
        <v>495</v>
      </c>
      <c r="C599" s="602"/>
      <c r="D599" s="602"/>
      <c r="E599" s="602"/>
      <c r="F599" s="602"/>
      <c r="G599" s="602"/>
      <c r="H599" s="602"/>
      <c r="I599" s="602"/>
      <c r="J599" s="602"/>
      <c r="K599" s="602"/>
      <c r="L599" s="602"/>
      <c r="M599" s="173"/>
      <c r="N599" s="611"/>
      <c r="O599" s="611"/>
      <c r="P599" s="611"/>
      <c r="Q599" s="90">
        <v>1589</v>
      </c>
      <c r="R599" s="675"/>
      <c r="S599" s="675"/>
      <c r="T599" s="675"/>
      <c r="U599" s="173"/>
      <c r="V599" s="611"/>
      <c r="W599" s="611"/>
      <c r="X599" s="611"/>
      <c r="Y599" s="90">
        <v>1845</v>
      </c>
      <c r="Z599" s="673"/>
      <c r="AA599" s="673"/>
      <c r="AB599" s="673"/>
      <c r="AC599" s="90">
        <v>1455</v>
      </c>
      <c r="AD599" s="675"/>
      <c r="AE599" s="675"/>
      <c r="AF599" s="675"/>
      <c r="AG599" s="90">
        <v>1456</v>
      </c>
      <c r="AH599" s="675"/>
      <c r="AI599" s="675"/>
      <c r="AJ599" s="675"/>
      <c r="AK599" s="172"/>
      <c r="AL599" s="615"/>
      <c r="AM599" s="615"/>
      <c r="AN599" s="615"/>
      <c r="AO599" s="73" t="s">
        <v>41</v>
      </c>
    </row>
    <row r="600" spans="1:41" s="48" customFormat="1" ht="19.5" customHeight="1" x14ac:dyDescent="0.2">
      <c r="A600" s="78" t="s">
        <v>10</v>
      </c>
      <c r="B600" s="602" t="s">
        <v>456</v>
      </c>
      <c r="C600" s="602"/>
      <c r="D600" s="602"/>
      <c r="E600" s="602"/>
      <c r="F600" s="602"/>
      <c r="G600" s="602"/>
      <c r="H600" s="602"/>
      <c r="I600" s="602"/>
      <c r="J600" s="602"/>
      <c r="K600" s="602"/>
      <c r="L600" s="602"/>
      <c r="M600" s="90">
        <v>1392</v>
      </c>
      <c r="N600" s="673"/>
      <c r="O600" s="673"/>
      <c r="P600" s="673"/>
      <c r="Q600" s="90">
        <v>1393</v>
      </c>
      <c r="R600" s="673"/>
      <c r="S600" s="673"/>
      <c r="T600" s="673"/>
      <c r="U600" s="90">
        <v>1755</v>
      </c>
      <c r="V600" s="673"/>
      <c r="W600" s="673"/>
      <c r="X600" s="673"/>
      <c r="Y600" s="90">
        <v>1756</v>
      </c>
      <c r="Z600" s="673"/>
      <c r="AA600" s="673"/>
      <c r="AB600" s="673"/>
      <c r="AC600" s="90">
        <v>1394</v>
      </c>
      <c r="AD600" s="673"/>
      <c r="AE600" s="673"/>
      <c r="AF600" s="673"/>
      <c r="AG600" s="90">
        <v>1395</v>
      </c>
      <c r="AH600" s="673"/>
      <c r="AI600" s="673"/>
      <c r="AJ600" s="673"/>
      <c r="AK600" s="186">
        <v>1384</v>
      </c>
      <c r="AL600" s="674"/>
      <c r="AM600" s="674"/>
      <c r="AN600" s="674"/>
      <c r="AO600" s="78" t="s">
        <v>10</v>
      </c>
    </row>
    <row r="601" spans="1:41" s="48" customFormat="1" ht="19.5" customHeight="1" x14ac:dyDescent="0.2">
      <c r="A601" s="73" t="s">
        <v>41</v>
      </c>
      <c r="B601" s="602" t="s">
        <v>557</v>
      </c>
      <c r="C601" s="602"/>
      <c r="D601" s="602"/>
      <c r="E601" s="602"/>
      <c r="F601" s="602"/>
      <c r="G601" s="602"/>
      <c r="H601" s="602"/>
      <c r="I601" s="602"/>
      <c r="J601" s="602"/>
      <c r="K601" s="602"/>
      <c r="L601" s="602"/>
      <c r="M601" s="90">
        <v>1396</v>
      </c>
      <c r="N601" s="675"/>
      <c r="O601" s="675"/>
      <c r="P601" s="675"/>
      <c r="Q601" s="90">
        <v>1397</v>
      </c>
      <c r="R601" s="675"/>
      <c r="S601" s="675"/>
      <c r="T601" s="675"/>
      <c r="U601" s="90">
        <v>1757</v>
      </c>
      <c r="V601" s="675"/>
      <c r="W601" s="675"/>
      <c r="X601" s="675"/>
      <c r="Y601" s="90">
        <v>1758</v>
      </c>
      <c r="Z601" s="675"/>
      <c r="AA601" s="675"/>
      <c r="AB601" s="675"/>
      <c r="AC601" s="90">
        <v>1398</v>
      </c>
      <c r="AD601" s="675"/>
      <c r="AE601" s="675"/>
      <c r="AF601" s="675"/>
      <c r="AG601" s="90">
        <v>1399</v>
      </c>
      <c r="AH601" s="675"/>
      <c r="AI601" s="675"/>
      <c r="AJ601" s="675"/>
      <c r="AK601" s="186">
        <v>1385</v>
      </c>
      <c r="AL601" s="678"/>
      <c r="AM601" s="678"/>
      <c r="AN601" s="678"/>
      <c r="AO601" s="73" t="s">
        <v>41</v>
      </c>
    </row>
    <row r="602" spans="1:41" s="48" customFormat="1" ht="19.5" customHeight="1" x14ac:dyDescent="0.2">
      <c r="A602" s="73" t="s">
        <v>41</v>
      </c>
      <c r="B602" s="602" t="s">
        <v>478</v>
      </c>
      <c r="C602" s="602"/>
      <c r="D602" s="602"/>
      <c r="E602" s="602"/>
      <c r="F602" s="602"/>
      <c r="G602" s="602"/>
      <c r="H602" s="602"/>
      <c r="I602" s="602"/>
      <c r="J602" s="602"/>
      <c r="K602" s="602"/>
      <c r="L602" s="602"/>
      <c r="M602" s="90">
        <v>1459</v>
      </c>
      <c r="N602" s="675"/>
      <c r="O602" s="675"/>
      <c r="P602" s="675"/>
      <c r="Q602" s="90">
        <v>1460</v>
      </c>
      <c r="R602" s="675"/>
      <c r="S602" s="675"/>
      <c r="T602" s="675"/>
      <c r="U602" s="90">
        <v>1759</v>
      </c>
      <c r="V602" s="675"/>
      <c r="W602" s="675"/>
      <c r="X602" s="675"/>
      <c r="Y602" s="90">
        <v>1760</v>
      </c>
      <c r="Z602" s="675"/>
      <c r="AA602" s="675"/>
      <c r="AB602" s="675"/>
      <c r="AC602" s="90">
        <v>1461</v>
      </c>
      <c r="AD602" s="675"/>
      <c r="AE602" s="675"/>
      <c r="AF602" s="675"/>
      <c r="AG602" s="90">
        <v>1462</v>
      </c>
      <c r="AH602" s="675"/>
      <c r="AI602" s="675"/>
      <c r="AJ602" s="675"/>
      <c r="AK602" s="186">
        <v>1386</v>
      </c>
      <c r="AL602" s="678"/>
      <c r="AM602" s="678"/>
      <c r="AN602" s="678"/>
      <c r="AO602" s="73" t="s">
        <v>41</v>
      </c>
    </row>
    <row r="603" spans="1:41" s="48" customFormat="1" ht="19.5" customHeight="1" x14ac:dyDescent="0.2">
      <c r="A603" s="78" t="s">
        <v>10</v>
      </c>
      <c r="B603" s="602" t="s">
        <v>479</v>
      </c>
      <c r="C603" s="602"/>
      <c r="D603" s="602"/>
      <c r="E603" s="602"/>
      <c r="F603" s="602"/>
      <c r="G603" s="602"/>
      <c r="H603" s="602"/>
      <c r="I603" s="602"/>
      <c r="J603" s="602"/>
      <c r="K603" s="602"/>
      <c r="L603" s="602"/>
      <c r="M603" s="90">
        <v>1463</v>
      </c>
      <c r="N603" s="673"/>
      <c r="O603" s="673"/>
      <c r="P603" s="673"/>
      <c r="Q603" s="161">
        <v>1464</v>
      </c>
      <c r="R603" s="611"/>
      <c r="S603" s="611"/>
      <c r="T603" s="611"/>
      <c r="U603" s="161">
        <v>1761</v>
      </c>
      <c r="V603" s="611"/>
      <c r="W603" s="611"/>
      <c r="X603" s="611"/>
      <c r="Y603" s="90">
        <v>1762</v>
      </c>
      <c r="Z603" s="673"/>
      <c r="AA603" s="673"/>
      <c r="AB603" s="673"/>
      <c r="AC603" s="90">
        <v>1465</v>
      </c>
      <c r="AD603" s="673"/>
      <c r="AE603" s="673"/>
      <c r="AF603" s="673"/>
      <c r="AG603" s="90">
        <v>1466</v>
      </c>
      <c r="AH603" s="673"/>
      <c r="AI603" s="673"/>
      <c r="AJ603" s="673"/>
      <c r="AK603" s="172"/>
      <c r="AL603" s="615"/>
      <c r="AM603" s="615"/>
      <c r="AN603" s="615"/>
      <c r="AO603" s="78" t="s">
        <v>10</v>
      </c>
    </row>
    <row r="604" spans="1:41" s="48" customFormat="1" ht="19.5" customHeight="1" x14ac:dyDescent="0.2">
      <c r="A604" s="78" t="s">
        <v>10</v>
      </c>
      <c r="B604" s="602" t="s">
        <v>480</v>
      </c>
      <c r="C604" s="602"/>
      <c r="D604" s="602"/>
      <c r="E604" s="602"/>
      <c r="F604" s="602"/>
      <c r="G604" s="602"/>
      <c r="H604" s="602"/>
      <c r="I604" s="602"/>
      <c r="J604" s="602"/>
      <c r="K604" s="602"/>
      <c r="L604" s="602"/>
      <c r="M604" s="90">
        <v>1467</v>
      </c>
      <c r="N604" s="673"/>
      <c r="O604" s="673"/>
      <c r="P604" s="673"/>
      <c r="Q604" s="90">
        <v>1468</v>
      </c>
      <c r="R604" s="673"/>
      <c r="S604" s="673"/>
      <c r="T604" s="673"/>
      <c r="U604" s="90">
        <v>1763</v>
      </c>
      <c r="V604" s="673"/>
      <c r="W604" s="673"/>
      <c r="X604" s="673"/>
      <c r="Y604" s="90">
        <v>1764</v>
      </c>
      <c r="Z604" s="673"/>
      <c r="AA604" s="673"/>
      <c r="AB604" s="673"/>
      <c r="AC604" s="90">
        <v>1469</v>
      </c>
      <c r="AD604" s="673"/>
      <c r="AE604" s="673"/>
      <c r="AF604" s="673"/>
      <c r="AG604" s="90">
        <v>1470</v>
      </c>
      <c r="AH604" s="673"/>
      <c r="AI604" s="673"/>
      <c r="AJ604" s="673"/>
      <c r="AK604" s="186">
        <v>1387</v>
      </c>
      <c r="AL604" s="674"/>
      <c r="AM604" s="674"/>
      <c r="AN604" s="674"/>
      <c r="AO604" s="78" t="s">
        <v>10</v>
      </c>
    </row>
    <row r="605" spans="1:41" s="48" customFormat="1" ht="19.5" customHeight="1" x14ac:dyDescent="0.2">
      <c r="A605" s="73" t="s">
        <v>41</v>
      </c>
      <c r="B605" s="602" t="s">
        <v>481</v>
      </c>
      <c r="C605" s="602"/>
      <c r="D605" s="602"/>
      <c r="E605" s="602"/>
      <c r="F605" s="602"/>
      <c r="G605" s="602"/>
      <c r="H605" s="602"/>
      <c r="I605" s="602"/>
      <c r="J605" s="602"/>
      <c r="K605" s="602"/>
      <c r="L605" s="602"/>
      <c r="M605" s="90">
        <v>1471</v>
      </c>
      <c r="N605" s="675"/>
      <c r="O605" s="675"/>
      <c r="P605" s="675"/>
      <c r="Q605" s="90">
        <v>1472</v>
      </c>
      <c r="R605" s="675"/>
      <c r="S605" s="675"/>
      <c r="T605" s="675"/>
      <c r="U605" s="90">
        <v>1765</v>
      </c>
      <c r="V605" s="675"/>
      <c r="W605" s="675"/>
      <c r="X605" s="675"/>
      <c r="Y605" s="90">
        <v>1766</v>
      </c>
      <c r="Z605" s="675"/>
      <c r="AA605" s="675"/>
      <c r="AB605" s="675"/>
      <c r="AC605" s="90">
        <v>1473</v>
      </c>
      <c r="AD605" s="675"/>
      <c r="AE605" s="675"/>
      <c r="AF605" s="675"/>
      <c r="AG605" s="90">
        <v>1474</v>
      </c>
      <c r="AH605" s="675"/>
      <c r="AI605" s="675"/>
      <c r="AJ605" s="675"/>
      <c r="AK605" s="186">
        <v>1388</v>
      </c>
      <c r="AL605" s="678"/>
      <c r="AM605" s="678"/>
      <c r="AN605" s="678"/>
      <c r="AO605" s="73" t="s">
        <v>41</v>
      </c>
    </row>
    <row r="606" spans="1:41" s="48" customFormat="1" ht="19.5" customHeight="1" x14ac:dyDescent="0.2">
      <c r="A606" s="73" t="s">
        <v>41</v>
      </c>
      <c r="B606" s="602" t="s">
        <v>558</v>
      </c>
      <c r="C606" s="602"/>
      <c r="D606" s="602"/>
      <c r="E606" s="602"/>
      <c r="F606" s="602"/>
      <c r="G606" s="602"/>
      <c r="H606" s="602"/>
      <c r="I606" s="602"/>
      <c r="J606" s="602"/>
      <c r="K606" s="602"/>
      <c r="L606" s="602"/>
      <c r="M606" s="90">
        <v>1475</v>
      </c>
      <c r="N606" s="675"/>
      <c r="O606" s="675"/>
      <c r="P606" s="675"/>
      <c r="Q606" s="90">
        <v>1476</v>
      </c>
      <c r="R606" s="675"/>
      <c r="S606" s="675"/>
      <c r="T606" s="675"/>
      <c r="U606" s="90">
        <v>1767</v>
      </c>
      <c r="V606" s="675"/>
      <c r="W606" s="675"/>
      <c r="X606" s="675"/>
      <c r="Y606" s="90">
        <v>1768</v>
      </c>
      <c r="Z606" s="675"/>
      <c r="AA606" s="675"/>
      <c r="AB606" s="675"/>
      <c r="AC606" s="90">
        <v>1477</v>
      </c>
      <c r="AD606" s="675"/>
      <c r="AE606" s="675"/>
      <c r="AF606" s="675"/>
      <c r="AG606" s="90">
        <v>1478</v>
      </c>
      <c r="AH606" s="675"/>
      <c r="AI606" s="675"/>
      <c r="AJ606" s="675"/>
      <c r="AK606" s="186">
        <v>1389</v>
      </c>
      <c r="AL606" s="678"/>
      <c r="AM606" s="678"/>
      <c r="AN606" s="678"/>
      <c r="AO606" s="73" t="s">
        <v>41</v>
      </c>
    </row>
    <row r="607" spans="1:41" s="48" customFormat="1" ht="19.5" customHeight="1" x14ac:dyDescent="0.2">
      <c r="A607" s="73" t="s">
        <v>41</v>
      </c>
      <c r="B607" s="602" t="s">
        <v>559</v>
      </c>
      <c r="C607" s="602"/>
      <c r="D607" s="602"/>
      <c r="E607" s="602"/>
      <c r="F607" s="602"/>
      <c r="G607" s="602"/>
      <c r="H607" s="602"/>
      <c r="I607" s="602"/>
      <c r="J607" s="602"/>
      <c r="K607" s="602"/>
      <c r="L607" s="602"/>
      <c r="M607" s="90">
        <v>1480</v>
      </c>
      <c r="N607" s="675"/>
      <c r="O607" s="675"/>
      <c r="P607" s="675"/>
      <c r="Q607" s="90">
        <v>1481</v>
      </c>
      <c r="R607" s="675"/>
      <c r="S607" s="675"/>
      <c r="T607" s="675"/>
      <c r="U607" s="90">
        <v>1769</v>
      </c>
      <c r="V607" s="675"/>
      <c r="W607" s="675"/>
      <c r="X607" s="675"/>
      <c r="Y607" s="90">
        <v>1770</v>
      </c>
      <c r="Z607" s="675"/>
      <c r="AA607" s="675"/>
      <c r="AB607" s="675"/>
      <c r="AC607" s="90">
        <v>1482</v>
      </c>
      <c r="AD607" s="675"/>
      <c r="AE607" s="675"/>
      <c r="AF607" s="675"/>
      <c r="AG607" s="90">
        <v>1483</v>
      </c>
      <c r="AH607" s="675"/>
      <c r="AI607" s="675"/>
      <c r="AJ607" s="675"/>
      <c r="AK607" s="186">
        <v>1390</v>
      </c>
      <c r="AL607" s="678"/>
      <c r="AM607" s="678"/>
      <c r="AN607" s="678"/>
      <c r="AO607" s="73" t="s">
        <v>41</v>
      </c>
    </row>
    <row r="608" spans="1:41" s="48" customFormat="1" ht="19.5" customHeight="1" x14ac:dyDescent="0.2">
      <c r="A608" s="162" t="s">
        <v>46</v>
      </c>
      <c r="B608" s="622" t="s">
        <v>484</v>
      </c>
      <c r="C608" s="622"/>
      <c r="D608" s="622"/>
      <c r="E608" s="622"/>
      <c r="F608" s="622"/>
      <c r="G608" s="622"/>
      <c r="H608" s="622"/>
      <c r="I608" s="622"/>
      <c r="J608" s="622"/>
      <c r="K608" s="622"/>
      <c r="L608" s="622"/>
      <c r="M608" s="90">
        <v>1484</v>
      </c>
      <c r="N608" s="563">
        <f>+SUM(N598,N600,N603:P604)-SUM(N599:P599,N601:P602,N605:P607)</f>
        <v>0</v>
      </c>
      <c r="O608" s="563"/>
      <c r="P608" s="563"/>
      <c r="Q608" s="90">
        <v>1485</v>
      </c>
      <c r="R608" s="563">
        <f>MAX(+SUM(R598,R600,R603:T604)-SUM(R599:T599,R601:T602,R605:T607),0)</f>
        <v>0</v>
      </c>
      <c r="S608" s="563"/>
      <c r="T608" s="563"/>
      <c r="U608" s="90">
        <v>1771</v>
      </c>
      <c r="V608" s="563">
        <f>MAX(+SUM(V598,V600,V603:X604)-SUM(V599:X599,V601:X602,V605:X607),0)</f>
        <v>0</v>
      </c>
      <c r="W608" s="563"/>
      <c r="X608" s="563"/>
      <c r="Y608" s="90">
        <v>1772</v>
      </c>
      <c r="Z608" s="563">
        <f>MAX(+SUM(Z598,Z600,Z603:AB604)-SUM(Z599:AB599,Z601:AB602,Z605:AB607),0)</f>
        <v>0</v>
      </c>
      <c r="AA608" s="563"/>
      <c r="AB608" s="563"/>
      <c r="AC608" s="90">
        <v>1486</v>
      </c>
      <c r="AD608" s="563">
        <f>MAX(+SUM(AD598,AD600,AD603:AF604)-SUM(AD599:AF599,AD601:AF602,AD605:AF607),0)</f>
        <v>0</v>
      </c>
      <c r="AE608" s="563"/>
      <c r="AF608" s="563"/>
      <c r="AG608" s="90">
        <v>1487</v>
      </c>
      <c r="AH608" s="563">
        <f>MAX(+SUM(AH598,AH600,AH603:AJ604)-SUM(AH599:AJ599,AH601:AJ602,AH605:AJ607),0)</f>
        <v>0</v>
      </c>
      <c r="AI608" s="563"/>
      <c r="AJ608" s="563"/>
      <c r="AK608" s="186">
        <v>1391</v>
      </c>
      <c r="AL608" s="621">
        <f>MAX(+SUM(AL598,AL600,AL603:AN604)-SUM(AL599:AN599,AL601:AN602,AL605:AN607),0)</f>
        <v>0</v>
      </c>
      <c r="AM608" s="621"/>
      <c r="AN608" s="621"/>
      <c r="AO608" s="162" t="s">
        <v>46</v>
      </c>
    </row>
    <row r="609" spans="1:45" s="48" customFormat="1" ht="19.5" customHeight="1" x14ac:dyDescent="0.2">
      <c r="A609" s="162" t="s">
        <v>46</v>
      </c>
      <c r="B609" s="622" t="s">
        <v>485</v>
      </c>
      <c r="C609" s="622"/>
      <c r="D609" s="622"/>
      <c r="E609" s="622"/>
      <c r="F609" s="622"/>
      <c r="G609" s="622"/>
      <c r="H609" s="622"/>
      <c r="I609" s="622"/>
      <c r="J609" s="622"/>
      <c r="K609" s="622"/>
      <c r="L609" s="622"/>
      <c r="M609" s="173"/>
      <c r="N609" s="611"/>
      <c r="O609" s="611"/>
      <c r="P609" s="611"/>
      <c r="Q609" s="90">
        <v>1489</v>
      </c>
      <c r="R609" s="624">
        <f>MIN(+SUM(R598,R600,R603:T604)-SUM(R599:T599,R601:T602,R605:T607),0)</f>
        <v>0</v>
      </c>
      <c r="S609" s="624"/>
      <c r="T609" s="624"/>
      <c r="U609" s="173"/>
      <c r="V609" s="611"/>
      <c r="W609" s="611"/>
      <c r="X609" s="611"/>
      <c r="Y609" s="187">
        <v>1846</v>
      </c>
      <c r="Z609" s="624">
        <f>MIN(+SUM(Z598,Z600,Z603:AB604)-SUM(Z599:AB599,Z601:AB602,Z605:AB607),0)</f>
        <v>0</v>
      </c>
      <c r="AA609" s="624"/>
      <c r="AB609" s="624"/>
      <c r="AC609" s="90">
        <v>1490</v>
      </c>
      <c r="AD609" s="624">
        <f>MIN(+SUM(AD598,AD600,AD603:AF604)-SUM(AD599:AF599,AD601:AF602,AD605:AF607),0)</f>
        <v>0</v>
      </c>
      <c r="AE609" s="624"/>
      <c r="AF609" s="624"/>
      <c r="AG609" s="90">
        <v>1491</v>
      </c>
      <c r="AH609" s="624">
        <f>MIN(+SUM(AH598,AH600,AH603:AJ604)-SUM(AH599:AJ599,AH601:AJ602,AH605:AJ607),0)</f>
        <v>0</v>
      </c>
      <c r="AI609" s="624"/>
      <c r="AJ609" s="624"/>
      <c r="AK609" s="175"/>
      <c r="AL609" s="615"/>
      <c r="AM609" s="615"/>
      <c r="AN609" s="615"/>
      <c r="AO609" s="162" t="s">
        <v>46</v>
      </c>
    </row>
    <row r="610" spans="1:45" s="48" customFormat="1" ht="15" x14ac:dyDescent="0.25">
      <c r="A610" s="2"/>
      <c r="AK610" s="188"/>
      <c r="AL610" s="189"/>
      <c r="AM610" s="189"/>
      <c r="AN610" s="189"/>
      <c r="AO610" s="189"/>
    </row>
    <row r="611" spans="1:45" s="48" customFormat="1" ht="14.1" customHeight="1" x14ac:dyDescent="0.2">
      <c r="A611" s="183"/>
      <c r="B611" s="511" t="s">
        <v>560</v>
      </c>
      <c r="C611" s="511"/>
      <c r="D611" s="511"/>
      <c r="E611" s="511"/>
      <c r="F611" s="511"/>
      <c r="G611" s="511"/>
      <c r="H611" s="511"/>
      <c r="I611" s="511"/>
      <c r="J611" s="511"/>
      <c r="K611" s="511"/>
      <c r="L611" s="511"/>
      <c r="M611" s="616" t="s">
        <v>487</v>
      </c>
      <c r="N611" s="616"/>
      <c r="O611" s="616"/>
      <c r="P611" s="616"/>
      <c r="Q611" s="616"/>
      <c r="R611" s="616"/>
      <c r="S611" s="616"/>
      <c r="T611" s="616"/>
      <c r="U611" s="616"/>
      <c r="V611" s="616"/>
      <c r="W611" s="616"/>
      <c r="X611" s="616"/>
      <c r="Y611" s="616"/>
      <c r="Z611" s="616"/>
      <c r="AA611" s="616"/>
      <c r="AB611" s="616"/>
      <c r="AC611" s="616"/>
      <c r="AD611" s="616"/>
      <c r="AE611" s="616"/>
      <c r="AF611" s="616"/>
      <c r="AG611" s="617" t="s">
        <v>488</v>
      </c>
      <c r="AH611" s="617"/>
      <c r="AI611" s="617"/>
      <c r="AJ611" s="617"/>
      <c r="AK611" s="617"/>
      <c r="AL611" s="617"/>
      <c r="AM611" s="617"/>
      <c r="AN611" s="617"/>
      <c r="AO611" s="617"/>
      <c r="AP611" s="617"/>
      <c r="AQ611" s="617"/>
      <c r="AR611" s="617"/>
      <c r="AS611" s="165"/>
    </row>
    <row r="612" spans="1:45" s="48" customFormat="1" ht="14.1" customHeight="1" x14ac:dyDescent="0.2">
      <c r="A612" s="184"/>
      <c r="B612" s="511"/>
      <c r="C612" s="511"/>
      <c r="D612" s="511"/>
      <c r="E612" s="511"/>
      <c r="F612" s="511"/>
      <c r="G612" s="511"/>
      <c r="H612" s="511"/>
      <c r="I612" s="511"/>
      <c r="J612" s="511"/>
      <c r="K612" s="511"/>
      <c r="L612" s="511"/>
      <c r="M612" s="616" t="s">
        <v>317</v>
      </c>
      <c r="N612" s="616"/>
      <c r="O612" s="616"/>
      <c r="P612" s="616"/>
      <c r="Q612" s="616"/>
      <c r="R612" s="616"/>
      <c r="S612" s="616"/>
      <c r="T612" s="616"/>
      <c r="U612" s="616" t="s">
        <v>489</v>
      </c>
      <c r="V612" s="616"/>
      <c r="W612" s="616"/>
      <c r="X612" s="616"/>
      <c r="Y612" s="616"/>
      <c r="Z612" s="616"/>
      <c r="AA612" s="616"/>
      <c r="AB612" s="616"/>
      <c r="AC612" s="616" t="s">
        <v>490</v>
      </c>
      <c r="AD612" s="616"/>
      <c r="AE612" s="616"/>
      <c r="AF612" s="616"/>
      <c r="AG612" s="617" t="s">
        <v>491</v>
      </c>
      <c r="AH612" s="617"/>
      <c r="AI612" s="617"/>
      <c r="AJ612" s="617"/>
      <c r="AK612" s="617" t="s">
        <v>492</v>
      </c>
      <c r="AL612" s="617"/>
      <c r="AM612" s="617"/>
      <c r="AN612" s="617"/>
      <c r="AO612" s="617" t="s">
        <v>490</v>
      </c>
      <c r="AP612" s="617"/>
      <c r="AQ612" s="617"/>
      <c r="AR612" s="617"/>
      <c r="AS612" s="166"/>
    </row>
    <row r="613" spans="1:45" s="48" customFormat="1" ht="15" x14ac:dyDescent="0.2">
      <c r="A613" s="185"/>
      <c r="B613" s="511"/>
      <c r="C613" s="511"/>
      <c r="D613" s="511"/>
      <c r="E613" s="511"/>
      <c r="F613" s="511"/>
      <c r="G613" s="511"/>
      <c r="H613" s="511"/>
      <c r="I613" s="511"/>
      <c r="J613" s="511"/>
      <c r="K613" s="511"/>
      <c r="L613" s="511"/>
      <c r="M613" s="616" t="s">
        <v>491</v>
      </c>
      <c r="N613" s="616"/>
      <c r="O613" s="616"/>
      <c r="P613" s="616"/>
      <c r="Q613" s="616" t="s">
        <v>492</v>
      </c>
      <c r="R613" s="616"/>
      <c r="S613" s="616"/>
      <c r="T613" s="616"/>
      <c r="U613" s="616" t="s">
        <v>491</v>
      </c>
      <c r="V613" s="616"/>
      <c r="W613" s="616"/>
      <c r="X613" s="616"/>
      <c r="Y613" s="616" t="s">
        <v>492</v>
      </c>
      <c r="Z613" s="616"/>
      <c r="AA613" s="616"/>
      <c r="AB613" s="616"/>
      <c r="AC613" s="616"/>
      <c r="AD613" s="616"/>
      <c r="AE613" s="616"/>
      <c r="AF613" s="616"/>
      <c r="AG613" s="617"/>
      <c r="AH613" s="617"/>
      <c r="AI613" s="617"/>
      <c r="AJ613" s="617"/>
      <c r="AK613" s="617"/>
      <c r="AL613" s="617"/>
      <c r="AM613" s="617"/>
      <c r="AN613" s="617"/>
      <c r="AO613" s="617"/>
      <c r="AP613" s="617"/>
      <c r="AQ613" s="617"/>
      <c r="AR613" s="617"/>
      <c r="AS613" s="167"/>
    </row>
    <row r="614" spans="1:45" s="48" customFormat="1" ht="18.75" customHeight="1" x14ac:dyDescent="0.25">
      <c r="A614" s="78" t="s">
        <v>10</v>
      </c>
      <c r="B614" s="87" t="s">
        <v>493</v>
      </c>
      <c r="C614" s="190"/>
      <c r="D614" s="190"/>
      <c r="E614" s="190"/>
      <c r="F614" s="190"/>
      <c r="G614" s="190"/>
      <c r="H614" s="190"/>
      <c r="I614" s="190"/>
      <c r="J614" s="190"/>
      <c r="K614" s="190"/>
      <c r="L614" s="191"/>
      <c r="M614" s="90">
        <v>1495</v>
      </c>
      <c r="N614" s="587"/>
      <c r="O614" s="587"/>
      <c r="P614" s="587"/>
      <c r="Q614" s="90">
        <v>1496</v>
      </c>
      <c r="R614" s="587"/>
      <c r="S614" s="587"/>
      <c r="T614" s="587"/>
      <c r="U614" s="90">
        <v>1497</v>
      </c>
      <c r="V614" s="587"/>
      <c r="W614" s="587"/>
      <c r="X614" s="587"/>
      <c r="Y614" s="90">
        <v>1498</v>
      </c>
      <c r="Z614" s="608"/>
      <c r="AA614" s="608"/>
      <c r="AB614" s="608"/>
      <c r="AC614" s="90">
        <v>1499</v>
      </c>
      <c r="AD614" s="608"/>
      <c r="AE614" s="608"/>
      <c r="AF614" s="608"/>
      <c r="AG614" s="168">
        <v>1501</v>
      </c>
      <c r="AH614" s="610"/>
      <c r="AI614" s="610"/>
      <c r="AJ614" s="610"/>
      <c r="AK614" s="186">
        <v>1502</v>
      </c>
      <c r="AL614" s="610"/>
      <c r="AM614" s="610"/>
      <c r="AN614" s="610"/>
      <c r="AO614" s="168">
        <v>1503</v>
      </c>
      <c r="AP614" s="610"/>
      <c r="AQ614" s="610"/>
      <c r="AR614" s="610"/>
      <c r="AS614" s="78" t="s">
        <v>10</v>
      </c>
    </row>
    <row r="615" spans="1:45" s="48" customFormat="1" ht="18.75" customHeight="1" x14ac:dyDescent="0.25">
      <c r="A615" s="73" t="s">
        <v>41</v>
      </c>
      <c r="B615" s="87" t="s">
        <v>495</v>
      </c>
      <c r="C615" s="190"/>
      <c r="D615" s="190"/>
      <c r="E615" s="190"/>
      <c r="F615" s="190"/>
      <c r="G615" s="190"/>
      <c r="H615" s="190"/>
      <c r="I615" s="190"/>
      <c r="J615" s="190"/>
      <c r="K615" s="190"/>
      <c r="L615" s="191"/>
      <c r="M615" s="90">
        <v>1655</v>
      </c>
      <c r="N615" s="586"/>
      <c r="O615" s="586"/>
      <c r="P615" s="586"/>
      <c r="Q615" s="90">
        <v>1656</v>
      </c>
      <c r="R615" s="586"/>
      <c r="S615" s="586"/>
      <c r="T615" s="586"/>
      <c r="U615" s="90">
        <v>1504</v>
      </c>
      <c r="V615" s="586"/>
      <c r="W615" s="586"/>
      <c r="X615" s="586"/>
      <c r="Y615" s="90">
        <v>1505</v>
      </c>
      <c r="Z615" s="606"/>
      <c r="AA615" s="606"/>
      <c r="AB615" s="606"/>
      <c r="AC615" s="160"/>
      <c r="AD615" s="679"/>
      <c r="AE615" s="679"/>
      <c r="AF615" s="680"/>
      <c r="AG615" s="170"/>
      <c r="AH615" s="681"/>
      <c r="AI615" s="681"/>
      <c r="AJ615" s="682"/>
      <c r="AK615" s="172"/>
      <c r="AL615" s="681"/>
      <c r="AM615" s="681"/>
      <c r="AN615" s="682"/>
      <c r="AO615" s="170"/>
      <c r="AP615" s="681"/>
      <c r="AQ615" s="681"/>
      <c r="AR615" s="682"/>
      <c r="AS615" s="73" t="s">
        <v>41</v>
      </c>
    </row>
    <row r="616" spans="1:45" s="48" customFormat="1" ht="18.75" customHeight="1" x14ac:dyDescent="0.25">
      <c r="A616" s="78" t="s">
        <v>10</v>
      </c>
      <c r="B616" s="87" t="s">
        <v>456</v>
      </c>
      <c r="C616" s="190"/>
      <c r="D616" s="190"/>
      <c r="E616" s="190"/>
      <c r="F616" s="190"/>
      <c r="G616" s="190"/>
      <c r="H616" s="190"/>
      <c r="I616" s="190"/>
      <c r="J616" s="190"/>
      <c r="K616" s="190"/>
      <c r="L616" s="191"/>
      <c r="M616" s="90">
        <v>1590</v>
      </c>
      <c r="N616" s="608"/>
      <c r="O616" s="608"/>
      <c r="P616" s="608"/>
      <c r="Q616" s="90">
        <v>1436</v>
      </c>
      <c r="R616" s="587"/>
      <c r="S616" s="587"/>
      <c r="T616" s="587"/>
      <c r="U616" s="90">
        <v>1437</v>
      </c>
      <c r="V616" s="587"/>
      <c r="W616" s="587"/>
      <c r="X616" s="587"/>
      <c r="Y616" s="90">
        <v>1438</v>
      </c>
      <c r="Z616" s="587"/>
      <c r="AA616" s="587"/>
      <c r="AB616" s="587"/>
      <c r="AC616" s="90">
        <v>1439</v>
      </c>
      <c r="AD616" s="587"/>
      <c r="AE616" s="587"/>
      <c r="AF616" s="587"/>
      <c r="AG616" s="168">
        <v>1441</v>
      </c>
      <c r="AH616" s="601"/>
      <c r="AI616" s="601"/>
      <c r="AJ616" s="601"/>
      <c r="AK616" s="186">
        <v>1442</v>
      </c>
      <c r="AL616" s="601"/>
      <c r="AM616" s="601"/>
      <c r="AN616" s="601"/>
      <c r="AO616" s="168">
        <v>1443</v>
      </c>
      <c r="AP616" s="601"/>
      <c r="AQ616" s="601"/>
      <c r="AR616" s="601"/>
      <c r="AS616" s="78" t="s">
        <v>10</v>
      </c>
    </row>
    <row r="617" spans="1:45" s="48" customFormat="1" ht="18.75" customHeight="1" x14ac:dyDescent="0.25">
      <c r="A617" s="73" t="s">
        <v>41</v>
      </c>
      <c r="B617" s="87" t="s">
        <v>457</v>
      </c>
      <c r="C617" s="190"/>
      <c r="D617" s="190"/>
      <c r="E617" s="190"/>
      <c r="F617" s="190"/>
      <c r="G617" s="190"/>
      <c r="H617" s="190"/>
      <c r="I617" s="190"/>
      <c r="J617" s="190"/>
      <c r="K617" s="190"/>
      <c r="L617" s="191"/>
      <c r="M617" s="90">
        <v>1444</v>
      </c>
      <c r="N617" s="606"/>
      <c r="O617" s="606"/>
      <c r="P617" s="606"/>
      <c r="Q617" s="90">
        <v>1447</v>
      </c>
      <c r="R617" s="586"/>
      <c r="S617" s="586"/>
      <c r="T617" s="586"/>
      <c r="U617" s="90">
        <v>1448</v>
      </c>
      <c r="V617" s="586"/>
      <c r="W617" s="586"/>
      <c r="X617" s="586"/>
      <c r="Y617" s="90">
        <v>1449</v>
      </c>
      <c r="Z617" s="586"/>
      <c r="AA617" s="586"/>
      <c r="AB617" s="586"/>
      <c r="AC617" s="90">
        <v>1508</v>
      </c>
      <c r="AD617" s="586"/>
      <c r="AE617" s="586"/>
      <c r="AF617" s="586"/>
      <c r="AG617" s="168">
        <v>1509</v>
      </c>
      <c r="AH617" s="683"/>
      <c r="AI617" s="683"/>
      <c r="AJ617" s="683"/>
      <c r="AK617" s="186">
        <v>1510</v>
      </c>
      <c r="AL617" s="683"/>
      <c r="AM617" s="683"/>
      <c r="AN617" s="683"/>
      <c r="AO617" s="168">
        <v>1511</v>
      </c>
      <c r="AP617" s="683"/>
      <c r="AQ617" s="683"/>
      <c r="AR617" s="683"/>
      <c r="AS617" s="73" t="s">
        <v>41</v>
      </c>
    </row>
    <row r="618" spans="1:45" s="48" customFormat="1" ht="18.75" customHeight="1" x14ac:dyDescent="0.25">
      <c r="A618" s="78" t="s">
        <v>10</v>
      </c>
      <c r="B618" s="87" t="s">
        <v>561</v>
      </c>
      <c r="C618" s="190"/>
      <c r="D618" s="190"/>
      <c r="E618" s="190"/>
      <c r="F618" s="190"/>
      <c r="G618" s="190"/>
      <c r="H618" s="190"/>
      <c r="I618" s="190"/>
      <c r="J618" s="190"/>
      <c r="K618" s="190"/>
      <c r="L618" s="191"/>
      <c r="M618" s="90">
        <v>1512</v>
      </c>
      <c r="N618" s="608"/>
      <c r="O618" s="608"/>
      <c r="P618" s="608"/>
      <c r="Q618" s="90">
        <v>1513</v>
      </c>
      <c r="R618" s="587"/>
      <c r="S618" s="587"/>
      <c r="T618" s="587"/>
      <c r="U618" s="173"/>
      <c r="V618" s="686"/>
      <c r="W618" s="686"/>
      <c r="X618" s="687"/>
      <c r="Y618" s="173"/>
      <c r="Z618" s="686"/>
      <c r="AA618" s="686"/>
      <c r="AB618" s="687"/>
      <c r="AC618" s="90">
        <v>1514</v>
      </c>
      <c r="AD618" s="608"/>
      <c r="AE618" s="608"/>
      <c r="AF618" s="608"/>
      <c r="AG618" s="174"/>
      <c r="AH618" s="684"/>
      <c r="AI618" s="684"/>
      <c r="AJ618" s="685"/>
      <c r="AK618" s="172"/>
      <c r="AL618" s="684"/>
      <c r="AM618" s="684"/>
      <c r="AN618" s="685"/>
      <c r="AO618" s="174"/>
      <c r="AP618" s="684"/>
      <c r="AQ618" s="684"/>
      <c r="AR618" s="685"/>
      <c r="AS618" s="78" t="s">
        <v>10</v>
      </c>
    </row>
    <row r="619" spans="1:45" s="48" customFormat="1" ht="18.75" customHeight="1" x14ac:dyDescent="0.25">
      <c r="A619" s="78" t="s">
        <v>10</v>
      </c>
      <c r="B619" s="87" t="s">
        <v>497</v>
      </c>
      <c r="C619" s="190"/>
      <c r="D619" s="190"/>
      <c r="E619" s="190"/>
      <c r="F619" s="190"/>
      <c r="G619" s="190"/>
      <c r="H619" s="190"/>
      <c r="I619" s="190"/>
      <c r="J619" s="190"/>
      <c r="K619" s="190"/>
      <c r="L619" s="191"/>
      <c r="M619" s="90">
        <v>1515</v>
      </c>
      <c r="N619" s="608"/>
      <c r="O619" s="608"/>
      <c r="P619" s="608"/>
      <c r="Q619" s="90">
        <v>1516</v>
      </c>
      <c r="R619" s="587"/>
      <c r="S619" s="587"/>
      <c r="T619" s="587"/>
      <c r="U619" s="90">
        <v>1517</v>
      </c>
      <c r="V619" s="587"/>
      <c r="W619" s="587"/>
      <c r="X619" s="587"/>
      <c r="Y619" s="90">
        <v>1518</v>
      </c>
      <c r="Z619" s="587"/>
      <c r="AA619" s="587"/>
      <c r="AB619" s="587"/>
      <c r="AC619" s="90">
        <v>1519</v>
      </c>
      <c r="AD619" s="587"/>
      <c r="AE619" s="587"/>
      <c r="AF619" s="587"/>
      <c r="AG619" s="168">
        <v>1520</v>
      </c>
      <c r="AH619" s="683"/>
      <c r="AI619" s="683"/>
      <c r="AJ619" s="683"/>
      <c r="AK619" s="186">
        <v>1521</v>
      </c>
      <c r="AL619" s="601"/>
      <c r="AM619" s="601"/>
      <c r="AN619" s="601"/>
      <c r="AO619" s="168">
        <v>1522</v>
      </c>
      <c r="AP619" s="601"/>
      <c r="AQ619" s="601"/>
      <c r="AR619" s="601"/>
      <c r="AS619" s="78" t="s">
        <v>10</v>
      </c>
    </row>
    <row r="620" spans="1:45" s="48" customFormat="1" ht="18.75" customHeight="1" x14ac:dyDescent="0.25">
      <c r="A620" s="78" t="s">
        <v>10</v>
      </c>
      <c r="B620" s="87" t="s">
        <v>480</v>
      </c>
      <c r="C620" s="190"/>
      <c r="D620" s="190"/>
      <c r="E620" s="190"/>
      <c r="F620" s="190"/>
      <c r="G620" s="190"/>
      <c r="H620" s="190"/>
      <c r="I620" s="190"/>
      <c r="J620" s="190"/>
      <c r="K620" s="190"/>
      <c r="L620" s="191"/>
      <c r="M620" s="90">
        <v>1523</v>
      </c>
      <c r="N620" s="608"/>
      <c r="O620" s="608"/>
      <c r="P620" s="608"/>
      <c r="Q620" s="90">
        <v>1524</v>
      </c>
      <c r="R620" s="587"/>
      <c r="S620" s="587"/>
      <c r="T620" s="587"/>
      <c r="U620" s="90">
        <v>1525</v>
      </c>
      <c r="V620" s="587"/>
      <c r="W620" s="587"/>
      <c r="X620" s="587"/>
      <c r="Y620" s="90">
        <v>1526</v>
      </c>
      <c r="Z620" s="587"/>
      <c r="AA620" s="587"/>
      <c r="AB620" s="587"/>
      <c r="AC620" s="90">
        <v>1527</v>
      </c>
      <c r="AD620" s="587"/>
      <c r="AE620" s="587"/>
      <c r="AF620" s="587"/>
      <c r="AG620" s="168">
        <v>1528</v>
      </c>
      <c r="AH620" s="601"/>
      <c r="AI620" s="601"/>
      <c r="AJ620" s="601"/>
      <c r="AK620" s="186">
        <v>1529</v>
      </c>
      <c r="AL620" s="601"/>
      <c r="AM620" s="601"/>
      <c r="AN620" s="601"/>
      <c r="AO620" s="168">
        <v>1530</v>
      </c>
      <c r="AP620" s="601"/>
      <c r="AQ620" s="601"/>
      <c r="AR620" s="601"/>
      <c r="AS620" s="78" t="s">
        <v>10</v>
      </c>
    </row>
    <row r="621" spans="1:45" s="48" customFormat="1" ht="18.75" customHeight="1" x14ac:dyDescent="0.25">
      <c r="A621" s="73" t="s">
        <v>41</v>
      </c>
      <c r="B621" s="87" t="s">
        <v>481</v>
      </c>
      <c r="C621" s="190"/>
      <c r="D621" s="190"/>
      <c r="E621" s="190"/>
      <c r="F621" s="190"/>
      <c r="G621" s="190"/>
      <c r="H621" s="190"/>
      <c r="I621" s="190"/>
      <c r="J621" s="190"/>
      <c r="K621" s="190"/>
      <c r="L621" s="191"/>
      <c r="M621" s="90">
        <v>1531</v>
      </c>
      <c r="N621" s="606"/>
      <c r="O621" s="606"/>
      <c r="P621" s="606"/>
      <c r="Q621" s="90">
        <v>1532</v>
      </c>
      <c r="R621" s="586"/>
      <c r="S621" s="586"/>
      <c r="T621" s="586"/>
      <c r="U621" s="90">
        <v>1533</v>
      </c>
      <c r="V621" s="586"/>
      <c r="W621" s="586"/>
      <c r="X621" s="586"/>
      <c r="Y621" s="90">
        <v>1534</v>
      </c>
      <c r="Z621" s="586"/>
      <c r="AA621" s="586"/>
      <c r="AB621" s="586"/>
      <c r="AC621" s="90">
        <v>1535</v>
      </c>
      <c r="AD621" s="586"/>
      <c r="AE621" s="586"/>
      <c r="AF621" s="586"/>
      <c r="AG621" s="168">
        <v>1536</v>
      </c>
      <c r="AH621" s="683"/>
      <c r="AI621" s="683"/>
      <c r="AJ621" s="683"/>
      <c r="AK621" s="186">
        <v>1537</v>
      </c>
      <c r="AL621" s="683"/>
      <c r="AM621" s="683"/>
      <c r="AN621" s="683"/>
      <c r="AO621" s="168">
        <v>1538</v>
      </c>
      <c r="AP621" s="683"/>
      <c r="AQ621" s="683"/>
      <c r="AR621" s="683"/>
      <c r="AS621" s="73" t="s">
        <v>41</v>
      </c>
    </row>
    <row r="622" spans="1:45" s="48" customFormat="1" ht="30.6" customHeight="1" x14ac:dyDescent="0.25">
      <c r="A622" s="73" t="s">
        <v>41</v>
      </c>
      <c r="B622" s="498" t="s">
        <v>562</v>
      </c>
      <c r="C622" s="499"/>
      <c r="D622" s="499"/>
      <c r="E622" s="499"/>
      <c r="F622" s="499"/>
      <c r="G622" s="499"/>
      <c r="H622" s="499"/>
      <c r="I622" s="499"/>
      <c r="J622" s="499"/>
      <c r="K622" s="499"/>
      <c r="L622" s="500"/>
      <c r="M622" s="90">
        <v>1539</v>
      </c>
      <c r="N622" s="606"/>
      <c r="O622" s="606"/>
      <c r="P622" s="606"/>
      <c r="Q622" s="90">
        <v>1540</v>
      </c>
      <c r="R622" s="586"/>
      <c r="S622" s="586"/>
      <c r="T622" s="586"/>
      <c r="U622" s="90">
        <v>1541</v>
      </c>
      <c r="V622" s="586"/>
      <c r="W622" s="586"/>
      <c r="X622" s="586"/>
      <c r="Y622" s="90">
        <v>1542</v>
      </c>
      <c r="Z622" s="586"/>
      <c r="AA622" s="586"/>
      <c r="AB622" s="586"/>
      <c r="AC622" s="90">
        <v>1543</v>
      </c>
      <c r="AD622" s="586"/>
      <c r="AE622" s="586"/>
      <c r="AF622" s="586"/>
      <c r="AG622" s="168">
        <v>1544</v>
      </c>
      <c r="AH622" s="683"/>
      <c r="AI622" s="683"/>
      <c r="AJ622" s="683"/>
      <c r="AK622" s="186">
        <v>1547</v>
      </c>
      <c r="AL622" s="683"/>
      <c r="AM622" s="683"/>
      <c r="AN622" s="683"/>
      <c r="AO622" s="168">
        <v>1548</v>
      </c>
      <c r="AP622" s="683"/>
      <c r="AQ622" s="683"/>
      <c r="AR622" s="683"/>
      <c r="AS622" s="73" t="s">
        <v>41</v>
      </c>
    </row>
    <row r="623" spans="1:45" s="48" customFormat="1" ht="30.6" customHeight="1" x14ac:dyDescent="0.25">
      <c r="A623" s="73" t="s">
        <v>41</v>
      </c>
      <c r="B623" s="498" t="s">
        <v>563</v>
      </c>
      <c r="C623" s="499"/>
      <c r="D623" s="499"/>
      <c r="E623" s="499"/>
      <c r="F623" s="499"/>
      <c r="G623" s="499"/>
      <c r="H623" s="499"/>
      <c r="I623" s="499"/>
      <c r="J623" s="499"/>
      <c r="K623" s="499"/>
      <c r="L623" s="500"/>
      <c r="M623" s="90">
        <v>1549</v>
      </c>
      <c r="N623" s="606"/>
      <c r="O623" s="606"/>
      <c r="P623" s="606"/>
      <c r="Q623" s="90">
        <v>1550</v>
      </c>
      <c r="R623" s="586"/>
      <c r="S623" s="586"/>
      <c r="T623" s="586"/>
      <c r="U623" s="90">
        <v>1551</v>
      </c>
      <c r="V623" s="586"/>
      <c r="W623" s="586"/>
      <c r="X623" s="586"/>
      <c r="Y623" s="90">
        <v>1552</v>
      </c>
      <c r="Z623" s="586"/>
      <c r="AA623" s="586"/>
      <c r="AB623" s="586"/>
      <c r="AC623" s="90">
        <v>1553</v>
      </c>
      <c r="AD623" s="586"/>
      <c r="AE623" s="586"/>
      <c r="AF623" s="586"/>
      <c r="AG623" s="168">
        <v>1554</v>
      </c>
      <c r="AH623" s="683"/>
      <c r="AI623" s="683"/>
      <c r="AJ623" s="683"/>
      <c r="AK623" s="186">
        <v>1555</v>
      </c>
      <c r="AL623" s="683"/>
      <c r="AM623" s="683"/>
      <c r="AN623" s="683"/>
      <c r="AO623" s="168">
        <v>1556</v>
      </c>
      <c r="AP623" s="683"/>
      <c r="AQ623" s="683"/>
      <c r="AR623" s="683"/>
      <c r="AS623" s="73" t="s">
        <v>41</v>
      </c>
    </row>
    <row r="624" spans="1:45" s="48" customFormat="1" ht="30.6" customHeight="1" x14ac:dyDescent="0.25">
      <c r="A624" s="73" t="s">
        <v>41</v>
      </c>
      <c r="B624" s="498" t="s">
        <v>564</v>
      </c>
      <c r="C624" s="499"/>
      <c r="D624" s="499"/>
      <c r="E624" s="499"/>
      <c r="F624" s="499"/>
      <c r="G624" s="499"/>
      <c r="H624" s="499"/>
      <c r="I624" s="499"/>
      <c r="J624" s="499"/>
      <c r="K624" s="499"/>
      <c r="L624" s="500"/>
      <c r="M624" s="90">
        <v>1557</v>
      </c>
      <c r="N624" s="606"/>
      <c r="O624" s="606"/>
      <c r="P624" s="606"/>
      <c r="Q624" s="90">
        <v>1558</v>
      </c>
      <c r="R624" s="586"/>
      <c r="S624" s="586"/>
      <c r="T624" s="586"/>
      <c r="U624" s="173"/>
      <c r="V624" s="686"/>
      <c r="W624" s="686"/>
      <c r="X624" s="687"/>
      <c r="Y624" s="173"/>
      <c r="Z624" s="686"/>
      <c r="AA624" s="686"/>
      <c r="AB624" s="687"/>
      <c r="AC624" s="90">
        <v>1559</v>
      </c>
      <c r="AD624" s="606"/>
      <c r="AE624" s="606"/>
      <c r="AF624" s="606"/>
      <c r="AG624" s="168">
        <v>1560</v>
      </c>
      <c r="AH624" s="609"/>
      <c r="AI624" s="609"/>
      <c r="AJ624" s="609"/>
      <c r="AK624" s="186">
        <v>1561</v>
      </c>
      <c r="AL624" s="609"/>
      <c r="AM624" s="609"/>
      <c r="AN624" s="609"/>
      <c r="AO624" s="168">
        <v>1562</v>
      </c>
      <c r="AP624" s="609"/>
      <c r="AQ624" s="609"/>
      <c r="AR624" s="609"/>
      <c r="AS624" s="73" t="s">
        <v>41</v>
      </c>
    </row>
    <row r="625" spans="1:45" s="48" customFormat="1" ht="18.75" customHeight="1" x14ac:dyDescent="0.25">
      <c r="A625" s="162" t="s">
        <v>46</v>
      </c>
      <c r="B625" s="622" t="s">
        <v>484</v>
      </c>
      <c r="C625" s="622"/>
      <c r="D625" s="622"/>
      <c r="E625" s="622"/>
      <c r="F625" s="622"/>
      <c r="G625" s="622"/>
      <c r="H625" s="622"/>
      <c r="I625" s="622"/>
      <c r="J625" s="622"/>
      <c r="K625" s="622"/>
      <c r="L625" s="622"/>
      <c r="M625" s="90">
        <v>1563</v>
      </c>
      <c r="N625" s="649">
        <f>MAX(+SUM(N614,N616,N618:P620)-SUM(N615:P615,N617,N621:P624),0)</f>
        <v>0</v>
      </c>
      <c r="O625" s="649"/>
      <c r="P625" s="649"/>
      <c r="Q625" s="90">
        <v>1564</v>
      </c>
      <c r="R625" s="649">
        <f>MAX(+SUM(R614,R616,R618:T620)-SUM(R615:T615,R617,R621:T624),0)</f>
        <v>0</v>
      </c>
      <c r="S625" s="649"/>
      <c r="T625" s="649"/>
      <c r="U625" s="90">
        <v>1565</v>
      </c>
      <c r="V625" s="649">
        <f>MAX(+SUM(V614,V616,V618:X620)-SUM(V615:X615,V617,V621:X624),0)</f>
        <v>0</v>
      </c>
      <c r="W625" s="649"/>
      <c r="X625" s="649"/>
      <c r="Y625" s="90">
        <v>1566</v>
      </c>
      <c r="Z625" s="649">
        <f>MAX(+SUM(Z614,Z616,Z618:AB620)-SUM(Z615:AB615,Z617,Z621:AB624),0)</f>
        <v>0</v>
      </c>
      <c r="AA625" s="649"/>
      <c r="AB625" s="649"/>
      <c r="AC625" s="90">
        <v>1567</v>
      </c>
      <c r="AD625" s="649">
        <f>MAX(+SUM(AD614,AD616,AD618:AF620)-SUM(AD615:AF615,AD617,AD621:AF624),0)</f>
        <v>0</v>
      </c>
      <c r="AE625" s="649"/>
      <c r="AF625" s="649"/>
      <c r="AG625" s="168">
        <v>1568</v>
      </c>
      <c r="AH625" s="649">
        <f>MAX(+SUM(AH614,AH616,AH618:AJ620)-SUM(AH615:AJ615,AH617,AH621:AJ624),0)</f>
        <v>0</v>
      </c>
      <c r="AI625" s="649"/>
      <c r="AJ625" s="649"/>
      <c r="AK625" s="186">
        <v>1569</v>
      </c>
      <c r="AL625" s="649">
        <f>MAX(+SUM(AL614,AL616,AL618:AN620)-SUM(AL615:AN615,AL617,AL621:AN624),0)</f>
        <v>0</v>
      </c>
      <c r="AM625" s="649"/>
      <c r="AN625" s="649"/>
      <c r="AO625" s="168">
        <v>1570</v>
      </c>
      <c r="AP625" s="649">
        <f>MAX(+SUM(AP614,AP616,AP618:AR620)-SUM(AP615:AR615,AP617,AP621:AR624),0)</f>
        <v>0</v>
      </c>
      <c r="AQ625" s="649"/>
      <c r="AR625" s="649"/>
      <c r="AS625" s="162" t="s">
        <v>46</v>
      </c>
    </row>
    <row r="626" spans="1:45" s="48" customFormat="1" ht="18.600000000000001" customHeight="1" x14ac:dyDescent="0.25">
      <c r="A626" s="162" t="s">
        <v>46</v>
      </c>
      <c r="B626" s="622" t="s">
        <v>565</v>
      </c>
      <c r="C626" s="622"/>
      <c r="D626" s="622"/>
      <c r="E626" s="622"/>
      <c r="F626" s="622"/>
      <c r="G626" s="622"/>
      <c r="H626" s="622"/>
      <c r="I626" s="622"/>
      <c r="J626" s="622"/>
      <c r="K626" s="622"/>
      <c r="L626" s="622"/>
      <c r="M626" s="90">
        <v>1368</v>
      </c>
      <c r="N626" s="661">
        <f>MIN(SUM(N614,N616,N618:P620)-SUM(N615:P615,N617,N621:P624),0)</f>
        <v>0</v>
      </c>
      <c r="O626" s="661"/>
      <c r="P626" s="661"/>
      <c r="Q626" s="90">
        <v>1371</v>
      </c>
      <c r="R626" s="661">
        <f>MIN(SUM(R614,R616,R618:T620)-SUM(R615:T615,R617,R621:T624),0)</f>
        <v>0</v>
      </c>
      <c r="S626" s="661"/>
      <c r="T626" s="661"/>
      <c r="U626" s="90">
        <v>1571</v>
      </c>
      <c r="V626" s="661">
        <f>MIN(SUM(V614,V616,V618:X620)-SUM(V615:X615,V617,V621:X624),0)</f>
        <v>0</v>
      </c>
      <c r="W626" s="661"/>
      <c r="X626" s="661"/>
      <c r="Y626" s="90">
        <v>1572</v>
      </c>
      <c r="Z626" s="661">
        <f>MIN(SUM(Z614,Z616,Z618:AB620)-SUM(Z615:AB615,Z617,Z621:AB624),0)</f>
        <v>0</v>
      </c>
      <c r="AA626" s="661"/>
      <c r="AB626" s="661"/>
      <c r="AC626" s="173"/>
      <c r="AD626" s="686"/>
      <c r="AE626" s="686"/>
      <c r="AF626" s="687"/>
      <c r="AG626" s="174"/>
      <c r="AH626" s="684"/>
      <c r="AI626" s="684"/>
      <c r="AJ626" s="685"/>
      <c r="AK626" s="175"/>
      <c r="AL626" s="684"/>
      <c r="AM626" s="684"/>
      <c r="AN626" s="685"/>
      <c r="AO626" s="174"/>
      <c r="AP626" s="684"/>
      <c r="AQ626" s="684"/>
      <c r="AR626" s="685"/>
      <c r="AS626" s="162" t="s">
        <v>46</v>
      </c>
    </row>
    <row r="627" spans="1:45" s="48" customFormat="1" x14ac:dyDescent="0.2">
      <c r="A627" s="2"/>
    </row>
    <row r="628" spans="1:45" s="48" customFormat="1" ht="14.45" customHeight="1" x14ac:dyDescent="0.2">
      <c r="A628" s="2"/>
      <c r="B628" s="480" t="s">
        <v>566</v>
      </c>
      <c r="C628" s="481"/>
      <c r="D628" s="481"/>
      <c r="E628" s="481"/>
      <c r="F628" s="481"/>
      <c r="G628" s="481"/>
      <c r="H628" s="481"/>
      <c r="I628" s="481"/>
      <c r="J628" s="481"/>
      <c r="K628" s="481"/>
      <c r="L628" s="481"/>
      <c r="M628" s="481"/>
      <c r="N628" s="481"/>
      <c r="O628" s="481"/>
      <c r="P628" s="481"/>
      <c r="Q628" s="481"/>
      <c r="R628" s="481"/>
      <c r="S628" s="481"/>
      <c r="T628" s="481"/>
      <c r="U628" s="481"/>
      <c r="V628" s="481"/>
      <c r="W628" s="481"/>
      <c r="X628" s="481"/>
    </row>
    <row r="629" spans="1:45" s="48" customFormat="1" x14ac:dyDescent="0.2">
      <c r="A629" s="2"/>
      <c r="B629" s="482"/>
      <c r="C629" s="483"/>
      <c r="D629" s="483"/>
      <c r="E629" s="483"/>
      <c r="F629" s="483"/>
      <c r="G629" s="483"/>
      <c r="H629" s="483"/>
      <c r="I629" s="483"/>
      <c r="J629" s="483"/>
      <c r="K629" s="483"/>
      <c r="L629" s="483"/>
      <c r="M629" s="483"/>
      <c r="N629" s="483"/>
      <c r="O629" s="483"/>
      <c r="P629" s="483"/>
      <c r="Q629" s="483"/>
      <c r="R629" s="483"/>
      <c r="S629" s="483"/>
      <c r="T629" s="483"/>
      <c r="U629" s="483"/>
      <c r="V629" s="483"/>
      <c r="W629" s="483"/>
      <c r="X629" s="483"/>
    </row>
    <row r="630" spans="1:45" s="48" customFormat="1" ht="15" x14ac:dyDescent="0.2">
      <c r="A630" s="2"/>
      <c r="B630" s="657"/>
      <c r="C630" s="658"/>
      <c r="D630" s="658"/>
      <c r="E630" s="658"/>
      <c r="F630" s="658"/>
      <c r="G630" s="658"/>
      <c r="H630" s="658"/>
      <c r="I630" s="658"/>
      <c r="J630" s="658"/>
      <c r="K630" s="658"/>
      <c r="L630" s="658"/>
      <c r="M630" s="658"/>
      <c r="N630" s="658"/>
      <c r="O630" s="658"/>
      <c r="P630" s="658"/>
      <c r="Q630" s="658"/>
      <c r="R630" s="659"/>
      <c r="S630" s="660" t="s">
        <v>501</v>
      </c>
      <c r="T630" s="660"/>
      <c r="U630" s="660"/>
      <c r="V630" s="660"/>
      <c r="W630" s="660"/>
      <c r="X630" s="176"/>
      <c r="AK630" s="50"/>
    </row>
    <row r="631" spans="1:45" s="67" customFormat="1" ht="15.75" customHeight="1" x14ac:dyDescent="0.25">
      <c r="A631" s="63"/>
      <c r="B631" s="141" t="s">
        <v>502</v>
      </c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3"/>
      <c r="R631" s="90">
        <v>1600</v>
      </c>
      <c r="S631" s="668"/>
      <c r="T631" s="668"/>
      <c r="U631" s="668"/>
      <c r="V631" s="668"/>
      <c r="W631" s="668"/>
      <c r="X631" s="78" t="s">
        <v>10</v>
      </c>
      <c r="AK631" s="68"/>
    </row>
    <row r="632" spans="1:45" s="67" customFormat="1" ht="15.75" customHeight="1" x14ac:dyDescent="0.25">
      <c r="A632" s="63"/>
      <c r="B632" s="141" t="s">
        <v>503</v>
      </c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3"/>
      <c r="R632" s="90">
        <v>1819</v>
      </c>
      <c r="S632" s="668"/>
      <c r="T632" s="668"/>
      <c r="U632" s="668"/>
      <c r="V632" s="668"/>
      <c r="W632" s="668"/>
      <c r="X632" s="78" t="s">
        <v>10</v>
      </c>
      <c r="AK632" s="68"/>
    </row>
    <row r="633" spans="1:45" s="67" customFormat="1" ht="15.75" customHeight="1" x14ac:dyDescent="0.25">
      <c r="A633" s="63"/>
      <c r="B633" s="141" t="s">
        <v>504</v>
      </c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3"/>
      <c r="R633" s="90">
        <v>1601</v>
      </c>
      <c r="S633" s="668"/>
      <c r="T633" s="668"/>
      <c r="U633" s="668"/>
      <c r="V633" s="668"/>
      <c r="W633" s="668"/>
      <c r="X633" s="78" t="s">
        <v>10</v>
      </c>
      <c r="AK633" s="68"/>
    </row>
    <row r="634" spans="1:45" s="67" customFormat="1" ht="15.75" customHeight="1" x14ac:dyDescent="0.25">
      <c r="A634" s="63"/>
      <c r="B634" s="141" t="s">
        <v>505</v>
      </c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3"/>
      <c r="R634" s="90">
        <v>1602</v>
      </c>
      <c r="S634" s="668"/>
      <c r="T634" s="668"/>
      <c r="U634" s="668"/>
      <c r="V634" s="668"/>
      <c r="W634" s="668"/>
      <c r="X634" s="78" t="s">
        <v>10</v>
      </c>
      <c r="AK634" s="68"/>
    </row>
    <row r="635" spans="1:45" s="67" customFormat="1" ht="15.75" customHeight="1" x14ac:dyDescent="0.25">
      <c r="A635" s="63"/>
      <c r="B635" s="141" t="s">
        <v>506</v>
      </c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3"/>
      <c r="R635" s="90">
        <v>1603</v>
      </c>
      <c r="S635" s="668"/>
      <c r="T635" s="668"/>
      <c r="U635" s="668"/>
      <c r="V635" s="668"/>
      <c r="W635" s="668"/>
      <c r="X635" s="78" t="s">
        <v>10</v>
      </c>
      <c r="AK635" s="68"/>
    </row>
    <row r="636" spans="1:45" s="67" customFormat="1" ht="15.75" customHeight="1" x14ac:dyDescent="0.25">
      <c r="A636" s="63"/>
      <c r="B636" s="141" t="s">
        <v>567</v>
      </c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3"/>
      <c r="R636" s="90">
        <v>1604</v>
      </c>
      <c r="S636" s="668"/>
      <c r="T636" s="668"/>
      <c r="U636" s="668"/>
      <c r="V636" s="668"/>
      <c r="W636" s="668"/>
      <c r="X636" s="78" t="s">
        <v>10</v>
      </c>
      <c r="AK636" s="68"/>
    </row>
    <row r="637" spans="1:45" s="67" customFormat="1" ht="15.75" customHeight="1" x14ac:dyDescent="0.25">
      <c r="A637" s="63"/>
      <c r="B637" s="141" t="s">
        <v>568</v>
      </c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3"/>
      <c r="R637" s="90">
        <v>1605</v>
      </c>
      <c r="S637" s="668"/>
      <c r="T637" s="668"/>
      <c r="U637" s="668"/>
      <c r="V637" s="668"/>
      <c r="W637" s="668"/>
      <c r="X637" s="78" t="s">
        <v>10</v>
      </c>
      <c r="AK637" s="68"/>
    </row>
    <row r="638" spans="1:45" s="67" customFormat="1" ht="15.75" customHeight="1" x14ac:dyDescent="0.25">
      <c r="A638" s="63"/>
      <c r="B638" s="141" t="s">
        <v>507</v>
      </c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3"/>
      <c r="R638" s="90">
        <v>1606</v>
      </c>
      <c r="S638" s="668"/>
      <c r="T638" s="668"/>
      <c r="U638" s="668"/>
      <c r="V638" s="668"/>
      <c r="W638" s="668"/>
      <c r="X638" s="78" t="s">
        <v>10</v>
      </c>
      <c r="AK638" s="68"/>
    </row>
    <row r="639" spans="1:45" s="67" customFormat="1" ht="15.75" customHeight="1" x14ac:dyDescent="0.25">
      <c r="A639" s="63"/>
      <c r="B639" s="141" t="s">
        <v>381</v>
      </c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3"/>
      <c r="R639" s="90">
        <v>1607</v>
      </c>
      <c r="S639" s="668"/>
      <c r="T639" s="668"/>
      <c r="U639" s="668"/>
      <c r="V639" s="668"/>
      <c r="W639" s="668"/>
      <c r="X639" s="78" t="s">
        <v>10</v>
      </c>
      <c r="AK639" s="68"/>
    </row>
    <row r="640" spans="1:45" s="67" customFormat="1" ht="15.75" customHeight="1" x14ac:dyDescent="0.25">
      <c r="A640" s="63"/>
      <c r="B640" s="141" t="s">
        <v>569</v>
      </c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3"/>
      <c r="R640" s="90">
        <v>1608</v>
      </c>
      <c r="S640" s="668"/>
      <c r="T640" s="668"/>
      <c r="U640" s="668"/>
      <c r="V640" s="668"/>
      <c r="W640" s="668"/>
      <c r="X640" s="78" t="s">
        <v>10</v>
      </c>
      <c r="AK640" s="68"/>
    </row>
    <row r="641" spans="1:37" s="67" customFormat="1" ht="15.75" customHeight="1" x14ac:dyDescent="0.25">
      <c r="A641" s="63"/>
      <c r="B641" s="141" t="s">
        <v>570</v>
      </c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3"/>
      <c r="R641" s="90">
        <v>1609</v>
      </c>
      <c r="S641" s="668"/>
      <c r="T641" s="668"/>
      <c r="U641" s="668"/>
      <c r="V641" s="668"/>
      <c r="W641" s="668"/>
      <c r="X641" s="78" t="s">
        <v>10</v>
      </c>
      <c r="AK641" s="68"/>
    </row>
    <row r="642" spans="1:37" s="67" customFormat="1" ht="15.75" customHeight="1" x14ac:dyDescent="0.25">
      <c r="A642" s="63"/>
      <c r="B642" s="651" t="s">
        <v>571</v>
      </c>
      <c r="C642" s="652"/>
      <c r="D642" s="652"/>
      <c r="E642" s="652"/>
      <c r="F642" s="652"/>
      <c r="G642" s="652"/>
      <c r="H642" s="652"/>
      <c r="I642" s="652"/>
      <c r="J642" s="652"/>
      <c r="K642" s="652"/>
      <c r="L642" s="652"/>
      <c r="M642" s="652"/>
      <c r="N642" s="652"/>
      <c r="O642" s="652"/>
      <c r="P642" s="652"/>
      <c r="Q642" s="653"/>
      <c r="R642" s="162">
        <v>1610</v>
      </c>
      <c r="S642" s="670">
        <f>SUM(S631:W641)</f>
        <v>0</v>
      </c>
      <c r="T642" s="670"/>
      <c r="U642" s="670"/>
      <c r="V642" s="670"/>
      <c r="W642" s="670"/>
      <c r="X642" s="162" t="s">
        <v>46</v>
      </c>
      <c r="AK642" s="68"/>
    </row>
    <row r="643" spans="1:37" s="67" customFormat="1" ht="22.5" customHeight="1" x14ac:dyDescent="0.25">
      <c r="A643" s="63"/>
      <c r="B643" s="141" t="s">
        <v>511</v>
      </c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3"/>
      <c r="R643" s="90">
        <v>1611</v>
      </c>
      <c r="S643" s="669"/>
      <c r="T643" s="669"/>
      <c r="U643" s="669"/>
      <c r="V643" s="669"/>
      <c r="W643" s="669"/>
      <c r="X643" s="73" t="s">
        <v>41</v>
      </c>
      <c r="AK643" s="68"/>
    </row>
    <row r="644" spans="1:37" s="67" customFormat="1" ht="15.75" customHeight="1" x14ac:dyDescent="0.25">
      <c r="A644" s="63"/>
      <c r="B644" s="141" t="s">
        <v>512</v>
      </c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3"/>
      <c r="R644" s="90">
        <v>1612</v>
      </c>
      <c r="S644" s="669"/>
      <c r="T644" s="669"/>
      <c r="U644" s="669"/>
      <c r="V644" s="669"/>
      <c r="W644" s="669"/>
      <c r="X644" s="73" t="s">
        <v>41</v>
      </c>
      <c r="AK644" s="68"/>
    </row>
    <row r="645" spans="1:37" s="67" customFormat="1" ht="15.75" customHeight="1" x14ac:dyDescent="0.25">
      <c r="A645" s="63"/>
      <c r="B645" s="141" t="s">
        <v>513</v>
      </c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3"/>
      <c r="R645" s="90">
        <v>1613</v>
      </c>
      <c r="S645" s="669"/>
      <c r="T645" s="669"/>
      <c r="U645" s="669"/>
      <c r="V645" s="669"/>
      <c r="W645" s="669"/>
      <c r="X645" s="73" t="s">
        <v>41</v>
      </c>
      <c r="AK645" s="68"/>
    </row>
    <row r="646" spans="1:37" s="67" customFormat="1" ht="15.75" customHeight="1" x14ac:dyDescent="0.25">
      <c r="A646" s="63"/>
      <c r="B646" s="141" t="s">
        <v>514</v>
      </c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3"/>
      <c r="R646" s="90">
        <v>1614</v>
      </c>
      <c r="S646" s="669"/>
      <c r="T646" s="669"/>
      <c r="U646" s="669"/>
      <c r="V646" s="669"/>
      <c r="W646" s="669"/>
      <c r="X646" s="73" t="s">
        <v>41</v>
      </c>
      <c r="AK646" s="68"/>
    </row>
    <row r="647" spans="1:37" s="67" customFormat="1" ht="15.75" customHeight="1" x14ac:dyDescent="0.25">
      <c r="A647" s="63"/>
      <c r="B647" s="141" t="s">
        <v>515</v>
      </c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3"/>
      <c r="R647" s="90">
        <v>1820</v>
      </c>
      <c r="S647" s="669"/>
      <c r="T647" s="669"/>
      <c r="U647" s="669"/>
      <c r="V647" s="669"/>
      <c r="W647" s="669"/>
      <c r="X647" s="73" t="s">
        <v>41</v>
      </c>
      <c r="AK647" s="68"/>
    </row>
    <row r="648" spans="1:37" s="67" customFormat="1" ht="15.75" customHeight="1" x14ac:dyDescent="0.25">
      <c r="A648" s="63"/>
      <c r="B648" s="141" t="s">
        <v>516</v>
      </c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3"/>
      <c r="R648" s="90">
        <v>1615</v>
      </c>
      <c r="S648" s="669"/>
      <c r="T648" s="669"/>
      <c r="U648" s="669"/>
      <c r="V648" s="669"/>
      <c r="W648" s="669"/>
      <c r="X648" s="73" t="s">
        <v>41</v>
      </c>
      <c r="AK648" s="68"/>
    </row>
    <row r="649" spans="1:37" s="67" customFormat="1" ht="15.75" customHeight="1" x14ac:dyDescent="0.25">
      <c r="A649" s="63"/>
      <c r="B649" s="141" t="s">
        <v>517</v>
      </c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3"/>
      <c r="R649" s="90">
        <v>1616</v>
      </c>
      <c r="S649" s="669"/>
      <c r="T649" s="669"/>
      <c r="U649" s="669"/>
      <c r="V649" s="669"/>
      <c r="W649" s="669"/>
      <c r="X649" s="73" t="s">
        <v>41</v>
      </c>
      <c r="AK649" s="68"/>
    </row>
    <row r="650" spans="1:37" s="67" customFormat="1" ht="15.75" customHeight="1" x14ac:dyDescent="0.25">
      <c r="A650" s="63"/>
      <c r="B650" s="141" t="s">
        <v>518</v>
      </c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3"/>
      <c r="R650" s="90">
        <v>1617</v>
      </c>
      <c r="S650" s="669"/>
      <c r="T650" s="669"/>
      <c r="U650" s="669"/>
      <c r="V650" s="669"/>
      <c r="W650" s="669"/>
      <c r="X650" s="73" t="s">
        <v>41</v>
      </c>
      <c r="AK650" s="68"/>
    </row>
    <row r="651" spans="1:37" s="67" customFormat="1" ht="15.75" customHeight="1" x14ac:dyDescent="0.25">
      <c r="A651" s="63"/>
      <c r="B651" s="141" t="s">
        <v>519</v>
      </c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3"/>
      <c r="R651" s="90">
        <v>1618</v>
      </c>
      <c r="S651" s="669"/>
      <c r="T651" s="669"/>
      <c r="U651" s="669"/>
      <c r="V651" s="669"/>
      <c r="W651" s="669"/>
      <c r="X651" s="73" t="s">
        <v>41</v>
      </c>
      <c r="AK651" s="68"/>
    </row>
    <row r="652" spans="1:37" s="67" customFormat="1" ht="15.75" customHeight="1" x14ac:dyDescent="0.25">
      <c r="A652" s="63"/>
      <c r="B652" s="141" t="s">
        <v>520</v>
      </c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3"/>
      <c r="R652" s="90">
        <v>1620</v>
      </c>
      <c r="S652" s="669"/>
      <c r="T652" s="669"/>
      <c r="U652" s="669"/>
      <c r="V652" s="669"/>
      <c r="W652" s="669"/>
      <c r="X652" s="73" t="s">
        <v>41</v>
      </c>
      <c r="AK652" s="68"/>
    </row>
    <row r="653" spans="1:37" s="67" customFormat="1" ht="15.75" customHeight="1" x14ac:dyDescent="0.25">
      <c r="A653" s="63"/>
      <c r="B653" s="141" t="s">
        <v>521</v>
      </c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3"/>
      <c r="R653" s="90">
        <v>1621</v>
      </c>
      <c r="S653" s="669"/>
      <c r="T653" s="669"/>
      <c r="U653" s="669"/>
      <c r="V653" s="669"/>
      <c r="W653" s="669"/>
      <c r="X653" s="73" t="s">
        <v>41</v>
      </c>
      <c r="AK653" s="68"/>
    </row>
    <row r="654" spans="1:37" s="67" customFormat="1" ht="15.75" customHeight="1" x14ac:dyDescent="0.25">
      <c r="A654" s="63"/>
      <c r="B654" s="141" t="s">
        <v>523</v>
      </c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3"/>
      <c r="R654" s="90">
        <v>1622</v>
      </c>
      <c r="S654" s="669"/>
      <c r="T654" s="669"/>
      <c r="U654" s="669"/>
      <c r="V654" s="669"/>
      <c r="W654" s="669"/>
      <c r="X654" s="73" t="s">
        <v>41</v>
      </c>
      <c r="AK654" s="68"/>
    </row>
    <row r="655" spans="1:37" s="67" customFormat="1" ht="15.75" customHeight="1" x14ac:dyDescent="0.25">
      <c r="A655" s="63"/>
      <c r="B655" s="141" t="s">
        <v>526</v>
      </c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3"/>
      <c r="R655" s="90">
        <v>1624</v>
      </c>
      <c r="S655" s="669"/>
      <c r="T655" s="669"/>
      <c r="U655" s="669"/>
      <c r="V655" s="669"/>
      <c r="W655" s="669"/>
      <c r="X655" s="73" t="s">
        <v>41</v>
      </c>
      <c r="AK655" s="68"/>
    </row>
    <row r="656" spans="1:37" s="67" customFormat="1" ht="15.75" customHeight="1" x14ac:dyDescent="0.25">
      <c r="A656" s="63"/>
      <c r="B656" s="141" t="s">
        <v>527</v>
      </c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3"/>
      <c r="R656" s="90">
        <v>1625</v>
      </c>
      <c r="S656" s="669"/>
      <c r="T656" s="669"/>
      <c r="U656" s="669"/>
      <c r="V656" s="669"/>
      <c r="W656" s="669"/>
      <c r="X656" s="73" t="s">
        <v>41</v>
      </c>
      <c r="AK656" s="68"/>
    </row>
    <row r="657" spans="1:37" s="67" customFormat="1" ht="15.75" customHeight="1" x14ac:dyDescent="0.25">
      <c r="A657" s="63"/>
      <c r="B657" s="141" t="s">
        <v>572</v>
      </c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3"/>
      <c r="R657" s="90">
        <v>1626</v>
      </c>
      <c r="S657" s="669"/>
      <c r="T657" s="669"/>
      <c r="U657" s="669"/>
      <c r="V657" s="669"/>
      <c r="W657" s="669"/>
      <c r="X657" s="73" t="s">
        <v>41</v>
      </c>
      <c r="AK657" s="68"/>
    </row>
    <row r="658" spans="1:37" s="67" customFormat="1" ht="15.75" customHeight="1" x14ac:dyDescent="0.25">
      <c r="A658" s="63"/>
      <c r="B658" s="141" t="s">
        <v>573</v>
      </c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3"/>
      <c r="R658" s="90">
        <v>1627</v>
      </c>
      <c r="S658" s="669"/>
      <c r="T658" s="669"/>
      <c r="U658" s="669"/>
      <c r="V658" s="669"/>
      <c r="W658" s="669"/>
      <c r="X658" s="73" t="s">
        <v>41</v>
      </c>
      <c r="AK658" s="68"/>
    </row>
    <row r="659" spans="1:37" s="67" customFormat="1" ht="15.75" customHeight="1" x14ac:dyDescent="0.25">
      <c r="A659" s="63"/>
      <c r="B659" s="141" t="s">
        <v>530</v>
      </c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3"/>
      <c r="R659" s="90">
        <v>1628</v>
      </c>
      <c r="S659" s="669"/>
      <c r="T659" s="669"/>
      <c r="U659" s="669"/>
      <c r="V659" s="669"/>
      <c r="W659" s="669"/>
      <c r="X659" s="73" t="s">
        <v>41</v>
      </c>
      <c r="AK659" s="68"/>
    </row>
    <row r="660" spans="1:37" s="67" customFormat="1" ht="15.75" customHeight="1" x14ac:dyDescent="0.2">
      <c r="A660" s="63"/>
      <c r="B660" s="192" t="s">
        <v>421</v>
      </c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4"/>
      <c r="R660" s="195">
        <v>1909</v>
      </c>
      <c r="S660" s="688"/>
      <c r="T660" s="688"/>
      <c r="U660" s="688"/>
      <c r="V660" s="688"/>
      <c r="W660" s="688"/>
      <c r="X660" s="196" t="s">
        <v>41</v>
      </c>
      <c r="AK660" s="68"/>
    </row>
    <row r="661" spans="1:37" s="67" customFormat="1" ht="15.75" customHeight="1" x14ac:dyDescent="0.25">
      <c r="A661" s="63"/>
      <c r="B661" s="651" t="s">
        <v>574</v>
      </c>
      <c r="C661" s="652"/>
      <c r="D661" s="652"/>
      <c r="E661" s="652"/>
      <c r="F661" s="652"/>
      <c r="G661" s="652"/>
      <c r="H661" s="652"/>
      <c r="I661" s="652"/>
      <c r="J661" s="652"/>
      <c r="K661" s="652"/>
      <c r="L661" s="652"/>
      <c r="M661" s="652"/>
      <c r="N661" s="652"/>
      <c r="O661" s="652"/>
      <c r="P661" s="652"/>
      <c r="Q661" s="653"/>
      <c r="R661" s="162">
        <v>1629</v>
      </c>
      <c r="S661" s="670">
        <f>SUM(S643:W659)</f>
        <v>0</v>
      </c>
      <c r="T661" s="670"/>
      <c r="U661" s="670"/>
      <c r="V661" s="670"/>
      <c r="W661" s="670"/>
      <c r="X661" s="162" t="s">
        <v>46</v>
      </c>
      <c r="AK661" s="68"/>
    </row>
    <row r="662" spans="1:37" s="67" customFormat="1" ht="26.45" customHeight="1" x14ac:dyDescent="0.25">
      <c r="A662" s="63"/>
      <c r="B662" s="667" t="s">
        <v>575</v>
      </c>
      <c r="C662" s="689"/>
      <c r="D662" s="689"/>
      <c r="E662" s="689"/>
      <c r="F662" s="689"/>
      <c r="G662" s="689"/>
      <c r="H662" s="689"/>
      <c r="I662" s="689"/>
      <c r="J662" s="689"/>
      <c r="K662" s="689"/>
      <c r="L662" s="689"/>
      <c r="M662" s="689"/>
      <c r="N662" s="689"/>
      <c r="O662" s="689"/>
      <c r="P662" s="689"/>
      <c r="Q662" s="690"/>
      <c r="R662" s="162">
        <v>1630</v>
      </c>
      <c r="S662" s="672">
        <f>+S642-S661</f>
        <v>0</v>
      </c>
      <c r="T662" s="672"/>
      <c r="U662" s="672"/>
      <c r="V662" s="672"/>
      <c r="W662" s="672"/>
      <c r="X662" s="162" t="s">
        <v>46</v>
      </c>
      <c r="AK662" s="68"/>
    </row>
    <row r="663" spans="1:37" s="48" customFormat="1" x14ac:dyDescent="0.2">
      <c r="A663" s="2"/>
      <c r="AK663" s="50"/>
    </row>
    <row r="664" spans="1:37" s="48" customFormat="1" ht="14.45" customHeight="1" x14ac:dyDescent="0.2">
      <c r="A664" s="2"/>
      <c r="B664" s="480" t="s">
        <v>576</v>
      </c>
      <c r="C664" s="481"/>
      <c r="D664" s="481"/>
      <c r="E664" s="481"/>
      <c r="F664" s="481"/>
      <c r="G664" s="481"/>
      <c r="H664" s="481"/>
      <c r="I664" s="481"/>
      <c r="J664" s="481"/>
      <c r="K664" s="481"/>
      <c r="L664" s="481"/>
      <c r="M664" s="481"/>
      <c r="N664" s="481"/>
      <c r="O664" s="481"/>
      <c r="P664" s="481"/>
      <c r="Q664" s="481"/>
      <c r="R664" s="481"/>
      <c r="S664" s="481"/>
      <c r="T664" s="481"/>
      <c r="U664" s="481"/>
      <c r="V664" s="481"/>
      <c r="W664" s="481"/>
      <c r="X664" s="481"/>
      <c r="AK664" s="50"/>
    </row>
    <row r="665" spans="1:37" s="48" customFormat="1" x14ac:dyDescent="0.2">
      <c r="A665" s="2"/>
      <c r="B665" s="482"/>
      <c r="C665" s="483"/>
      <c r="D665" s="483"/>
      <c r="E665" s="483"/>
      <c r="F665" s="483"/>
      <c r="G665" s="483"/>
      <c r="H665" s="483"/>
      <c r="I665" s="483"/>
      <c r="J665" s="483"/>
      <c r="K665" s="483"/>
      <c r="L665" s="483"/>
      <c r="M665" s="483"/>
      <c r="N665" s="483"/>
      <c r="O665" s="483"/>
      <c r="P665" s="483"/>
      <c r="Q665" s="483"/>
      <c r="R665" s="483"/>
      <c r="S665" s="483"/>
      <c r="T665" s="483"/>
      <c r="U665" s="483"/>
      <c r="V665" s="483"/>
      <c r="W665" s="483"/>
      <c r="X665" s="483"/>
      <c r="AK665" s="50"/>
    </row>
    <row r="666" spans="1:37" s="48" customFormat="1" ht="15" x14ac:dyDescent="0.25">
      <c r="A666" s="2"/>
      <c r="B666" s="141" t="s">
        <v>545</v>
      </c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3"/>
      <c r="R666" s="90">
        <v>1580</v>
      </c>
      <c r="S666" s="608"/>
      <c r="T666" s="608"/>
      <c r="U666" s="608"/>
      <c r="V666" s="608"/>
      <c r="W666" s="608"/>
      <c r="X666" s="78" t="s">
        <v>10</v>
      </c>
      <c r="AK666" s="50"/>
    </row>
    <row r="667" spans="1:37" s="48" customFormat="1" ht="15" x14ac:dyDescent="0.25">
      <c r="A667" s="2"/>
      <c r="B667" s="141" t="s">
        <v>546</v>
      </c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3"/>
      <c r="R667" s="90">
        <v>1582</v>
      </c>
      <c r="S667" s="606"/>
      <c r="T667" s="606"/>
      <c r="U667" s="606"/>
      <c r="V667" s="606"/>
      <c r="W667" s="606"/>
      <c r="X667" s="73" t="s">
        <v>41</v>
      </c>
      <c r="AK667" s="50"/>
    </row>
    <row r="668" spans="1:37" s="48" customFormat="1" ht="15" x14ac:dyDescent="0.25">
      <c r="A668" s="2"/>
      <c r="B668" s="141" t="s">
        <v>547</v>
      </c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3"/>
      <c r="R668" s="90">
        <v>1573</v>
      </c>
      <c r="S668" s="608"/>
      <c r="T668" s="608"/>
      <c r="U668" s="608"/>
      <c r="V668" s="608"/>
      <c r="W668" s="608"/>
      <c r="X668" s="78" t="s">
        <v>10</v>
      </c>
      <c r="AK668" s="50"/>
    </row>
    <row r="669" spans="1:37" s="48" customFormat="1" ht="15" x14ac:dyDescent="0.25">
      <c r="A669" s="2"/>
      <c r="B669" s="141" t="s">
        <v>548</v>
      </c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3"/>
      <c r="R669" s="90">
        <v>1574</v>
      </c>
      <c r="S669" s="608"/>
      <c r="T669" s="608"/>
      <c r="U669" s="608"/>
      <c r="V669" s="608"/>
      <c r="W669" s="608"/>
      <c r="X669" s="78" t="s">
        <v>10</v>
      </c>
      <c r="AK669" s="50"/>
    </row>
    <row r="670" spans="1:37" s="48" customFormat="1" ht="15" x14ac:dyDescent="0.25">
      <c r="A670" s="2"/>
      <c r="B670" s="141" t="s">
        <v>549</v>
      </c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3"/>
      <c r="R670" s="90">
        <v>1575</v>
      </c>
      <c r="S670" s="606"/>
      <c r="T670" s="606"/>
      <c r="U670" s="606"/>
      <c r="V670" s="606"/>
      <c r="W670" s="606"/>
      <c r="X670" s="73" t="s">
        <v>41</v>
      </c>
      <c r="AK670" s="50"/>
    </row>
    <row r="671" spans="1:37" s="48" customFormat="1" ht="15" x14ac:dyDescent="0.25">
      <c r="A671" s="2"/>
      <c r="B671" s="141" t="s">
        <v>577</v>
      </c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3"/>
      <c r="R671" s="90">
        <v>1712</v>
      </c>
      <c r="S671" s="608"/>
      <c r="T671" s="608"/>
      <c r="U671" s="608"/>
      <c r="V671" s="608"/>
      <c r="W671" s="608"/>
      <c r="X671" s="78" t="s">
        <v>10</v>
      </c>
      <c r="AK671" s="50"/>
    </row>
    <row r="672" spans="1:37" s="48" customFormat="1" ht="15" x14ac:dyDescent="0.25">
      <c r="A672" s="2"/>
      <c r="B672" s="141" t="s">
        <v>535</v>
      </c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3"/>
      <c r="R672" s="90">
        <v>1713</v>
      </c>
      <c r="S672" s="606"/>
      <c r="T672" s="606"/>
      <c r="U672" s="606"/>
      <c r="V672" s="606"/>
      <c r="W672" s="606"/>
      <c r="X672" s="73" t="s">
        <v>41</v>
      </c>
      <c r="AK672" s="50"/>
    </row>
    <row r="673" spans="1:37" s="48" customFormat="1" ht="15" x14ac:dyDescent="0.25">
      <c r="A673" s="2"/>
      <c r="B673" s="141" t="s">
        <v>529</v>
      </c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3"/>
      <c r="R673" s="90">
        <v>1714</v>
      </c>
      <c r="S673" s="608"/>
      <c r="T673" s="608"/>
      <c r="U673" s="608"/>
      <c r="V673" s="608"/>
      <c r="W673" s="608"/>
      <c r="X673" s="78" t="s">
        <v>10</v>
      </c>
      <c r="AK673" s="50"/>
    </row>
    <row r="674" spans="1:37" s="48" customFormat="1" ht="15" x14ac:dyDescent="0.25">
      <c r="A674" s="2"/>
      <c r="B674" s="141" t="s">
        <v>551</v>
      </c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3"/>
      <c r="R674" s="90">
        <v>1576</v>
      </c>
      <c r="S674" s="606"/>
      <c r="T674" s="606"/>
      <c r="U674" s="606"/>
      <c r="V674" s="606"/>
      <c r="W674" s="606"/>
      <c r="X674" s="73" t="s">
        <v>41</v>
      </c>
      <c r="AK674" s="50"/>
    </row>
    <row r="675" spans="1:37" s="48" customFormat="1" ht="15" x14ac:dyDescent="0.25">
      <c r="A675" s="2"/>
      <c r="B675" s="141" t="s">
        <v>569</v>
      </c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3"/>
      <c r="R675" s="90">
        <v>1715</v>
      </c>
      <c r="S675" s="606"/>
      <c r="T675" s="606"/>
      <c r="U675" s="606"/>
      <c r="V675" s="606"/>
      <c r="W675" s="606"/>
      <c r="X675" s="73" t="s">
        <v>41</v>
      </c>
      <c r="AK675" s="50"/>
    </row>
    <row r="676" spans="1:37" s="48" customFormat="1" ht="15" x14ac:dyDescent="0.25">
      <c r="A676" s="2"/>
      <c r="B676" s="141" t="s">
        <v>578</v>
      </c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3"/>
      <c r="R676" s="90">
        <v>1577</v>
      </c>
      <c r="S676" s="606"/>
      <c r="T676" s="606"/>
      <c r="U676" s="606"/>
      <c r="V676" s="606"/>
      <c r="W676" s="606"/>
      <c r="X676" s="73" t="s">
        <v>41</v>
      </c>
      <c r="AK676" s="50"/>
    </row>
    <row r="677" spans="1:37" s="48" customFormat="1" ht="15" x14ac:dyDescent="0.25">
      <c r="A677" s="2"/>
      <c r="B677" s="141" t="s">
        <v>570</v>
      </c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3"/>
      <c r="R677" s="90">
        <v>1716</v>
      </c>
      <c r="S677" s="606"/>
      <c r="T677" s="606"/>
      <c r="U677" s="606"/>
      <c r="V677" s="606"/>
      <c r="W677" s="606"/>
      <c r="X677" s="73" t="s">
        <v>41</v>
      </c>
      <c r="AK677" s="50"/>
    </row>
    <row r="678" spans="1:37" s="48" customFormat="1" ht="15" x14ac:dyDescent="0.25">
      <c r="A678" s="2"/>
      <c r="B678" s="141" t="s">
        <v>579</v>
      </c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3"/>
      <c r="R678" s="90">
        <v>1578</v>
      </c>
      <c r="S678" s="606"/>
      <c r="T678" s="606"/>
      <c r="U678" s="606"/>
      <c r="V678" s="606"/>
      <c r="W678" s="606"/>
      <c r="X678" s="73" t="s">
        <v>41</v>
      </c>
      <c r="AK678" s="50"/>
    </row>
    <row r="679" spans="1:37" s="48" customFormat="1" ht="15" x14ac:dyDescent="0.25">
      <c r="A679" s="2"/>
      <c r="B679" s="141" t="s">
        <v>460</v>
      </c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3"/>
      <c r="R679" s="90">
        <v>1584</v>
      </c>
      <c r="S679" s="608"/>
      <c r="T679" s="608"/>
      <c r="U679" s="608"/>
      <c r="V679" s="608"/>
      <c r="W679" s="608"/>
      <c r="X679" s="78" t="s">
        <v>10</v>
      </c>
      <c r="AK679" s="50"/>
    </row>
    <row r="680" spans="1:37" s="48" customFormat="1" ht="15" x14ac:dyDescent="0.25">
      <c r="A680" s="2"/>
      <c r="B680" s="141" t="s">
        <v>461</v>
      </c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3"/>
      <c r="R680" s="90">
        <v>1585</v>
      </c>
      <c r="S680" s="606"/>
      <c r="T680" s="606"/>
      <c r="U680" s="606"/>
      <c r="V680" s="606"/>
      <c r="W680" s="606"/>
      <c r="X680" s="73" t="s">
        <v>41</v>
      </c>
      <c r="AK680" s="50"/>
    </row>
    <row r="681" spans="1:37" s="48" customFormat="1" ht="15" x14ac:dyDescent="0.2">
      <c r="A681" s="2"/>
      <c r="B681" s="651" t="s">
        <v>554</v>
      </c>
      <c r="C681" s="652"/>
      <c r="D681" s="652"/>
      <c r="E681" s="652"/>
      <c r="F681" s="652"/>
      <c r="G681" s="652"/>
      <c r="H681" s="652"/>
      <c r="I681" s="652"/>
      <c r="J681" s="652"/>
      <c r="K681" s="652"/>
      <c r="L681" s="652"/>
      <c r="M681" s="652"/>
      <c r="N681" s="652"/>
      <c r="O681" s="652"/>
      <c r="P681" s="652"/>
      <c r="Q681" s="653"/>
      <c r="R681" s="162">
        <v>1581</v>
      </c>
      <c r="S681" s="672">
        <f>MAX(+S666+S668+S669+S671+S673+S679-SUM(S667,S670,S672,S674:W678,S680),0)</f>
        <v>0</v>
      </c>
      <c r="T681" s="672"/>
      <c r="U681" s="672"/>
      <c r="V681" s="672"/>
      <c r="W681" s="672"/>
      <c r="X681" s="162" t="s">
        <v>46</v>
      </c>
      <c r="AK681" s="50"/>
    </row>
    <row r="682" spans="1:37" s="48" customFormat="1" ht="15" x14ac:dyDescent="0.2">
      <c r="A682" s="2"/>
      <c r="B682" s="651" t="s">
        <v>555</v>
      </c>
      <c r="C682" s="652"/>
      <c r="D682" s="652"/>
      <c r="E682" s="652"/>
      <c r="F682" s="652"/>
      <c r="G682" s="652"/>
      <c r="H682" s="652"/>
      <c r="I682" s="652"/>
      <c r="J682" s="652"/>
      <c r="K682" s="652"/>
      <c r="L682" s="652"/>
      <c r="M682" s="652"/>
      <c r="N682" s="652"/>
      <c r="O682" s="652"/>
      <c r="P682" s="652"/>
      <c r="Q682" s="653"/>
      <c r="R682" s="162">
        <v>1583</v>
      </c>
      <c r="S682" s="672">
        <f>MIN(+S666+S668+S669+S671+S673+S679-SUM(S667,S670,S672,S674:W678,S680),0)</f>
        <v>0</v>
      </c>
      <c r="T682" s="672"/>
      <c r="U682" s="672"/>
      <c r="V682" s="672"/>
      <c r="W682" s="672"/>
      <c r="X682" s="162" t="s">
        <v>46</v>
      </c>
      <c r="AK682" s="50"/>
    </row>
    <row r="683" spans="1:37" s="48" customFormat="1" x14ac:dyDescent="0.2">
      <c r="A683" s="2"/>
      <c r="AK683" s="50"/>
    </row>
    <row r="684" spans="1:37" s="48" customFormat="1" ht="28.5" customHeight="1" x14ac:dyDescent="0.2">
      <c r="A684" s="2"/>
      <c r="B684" s="711" t="s">
        <v>580</v>
      </c>
      <c r="C684" s="712"/>
      <c r="D684" s="712"/>
      <c r="E684" s="712"/>
      <c r="F684" s="712"/>
      <c r="G684" s="712"/>
      <c r="H684" s="712"/>
      <c r="I684" s="712"/>
      <c r="J684" s="712"/>
      <c r="K684" s="712"/>
      <c r="L684" s="712"/>
      <c r="M684" s="712"/>
      <c r="N684" s="712"/>
      <c r="O684" s="712"/>
      <c r="P684" s="712"/>
      <c r="Q684" s="712"/>
      <c r="R684" s="712"/>
      <c r="S684" s="712"/>
      <c r="T684" s="712"/>
      <c r="U684" s="712"/>
      <c r="V684" s="712"/>
      <c r="W684" s="712"/>
      <c r="X684" s="712"/>
      <c r="Y684" s="712"/>
      <c r="Z684" s="712"/>
      <c r="AA684" s="712"/>
      <c r="AB684" s="712"/>
      <c r="AC684" s="712"/>
      <c r="AD684" s="712"/>
      <c r="AK684" s="50"/>
    </row>
    <row r="685" spans="1:37" s="48" customFormat="1" ht="30.75" customHeight="1" x14ac:dyDescent="0.2">
      <c r="A685" s="2"/>
      <c r="B685" s="713" t="s">
        <v>581</v>
      </c>
      <c r="C685" s="714"/>
      <c r="D685" s="714"/>
      <c r="E685" s="714"/>
      <c r="F685" s="714"/>
      <c r="G685" s="714"/>
      <c r="H685" s="714"/>
      <c r="I685" s="714"/>
      <c r="J685" s="714"/>
      <c r="K685" s="714"/>
      <c r="L685" s="714"/>
      <c r="M685" s="714"/>
      <c r="N685" s="714"/>
      <c r="O685" s="714"/>
      <c r="P685" s="714"/>
      <c r="Q685" s="714"/>
      <c r="R685" s="90">
        <v>1784</v>
      </c>
      <c r="S685" s="715"/>
      <c r="T685" s="715"/>
      <c r="U685" s="715"/>
      <c r="V685" s="715"/>
      <c r="W685" s="715"/>
      <c r="X685" s="197"/>
      <c r="Y685" s="716"/>
      <c r="Z685" s="716"/>
      <c r="AA685" s="716"/>
      <c r="AB685" s="716"/>
      <c r="AC685" s="716"/>
      <c r="AD685" s="198"/>
      <c r="AK685" s="50"/>
    </row>
    <row r="686" spans="1:37" s="48" customFormat="1" ht="30.75" customHeight="1" x14ac:dyDescent="0.2">
      <c r="A686" s="2"/>
      <c r="B686" s="691" t="s">
        <v>582</v>
      </c>
      <c r="C686" s="692"/>
      <c r="D686" s="692"/>
      <c r="E686" s="692"/>
      <c r="F686" s="692"/>
      <c r="G686" s="692"/>
      <c r="H686" s="692"/>
      <c r="I686" s="692"/>
      <c r="J686" s="692"/>
      <c r="K686" s="692"/>
      <c r="L686" s="692"/>
      <c r="M686" s="692"/>
      <c r="N686" s="692"/>
      <c r="O686" s="692"/>
      <c r="P686" s="692"/>
      <c r="Q686" s="692"/>
      <c r="R686" s="691" t="s">
        <v>583</v>
      </c>
      <c r="S686" s="692"/>
      <c r="T686" s="692"/>
      <c r="U686" s="692"/>
      <c r="V686" s="692"/>
      <c r="W686" s="693"/>
      <c r="X686" s="691" t="s">
        <v>584</v>
      </c>
      <c r="Y686" s="692"/>
      <c r="Z686" s="692"/>
      <c r="AA686" s="692"/>
      <c r="AB686" s="692"/>
      <c r="AC686" s="693"/>
      <c r="AD686" s="198"/>
      <c r="AK686" s="50"/>
    </row>
    <row r="687" spans="1:37" s="48" customFormat="1" ht="44.1" customHeight="1" x14ac:dyDescent="0.25">
      <c r="A687" s="2"/>
      <c r="B687" s="703"/>
      <c r="C687" s="706" t="s">
        <v>585</v>
      </c>
      <c r="D687" s="706"/>
      <c r="E687" s="706"/>
      <c r="F687" s="706"/>
      <c r="G687" s="706"/>
      <c r="H687" s="706"/>
      <c r="I687" s="706"/>
      <c r="J687" s="706"/>
      <c r="K687" s="706"/>
      <c r="L687" s="706"/>
      <c r="M687" s="706"/>
      <c r="N687" s="706"/>
      <c r="O687" s="706"/>
      <c r="P687" s="706"/>
      <c r="Q687" s="706"/>
      <c r="R687" s="90">
        <v>1785</v>
      </c>
      <c r="S687" s="608"/>
      <c r="T687" s="608"/>
      <c r="U687" s="608"/>
      <c r="V687" s="608"/>
      <c r="W687" s="608"/>
      <c r="X687" s="90">
        <v>1801</v>
      </c>
      <c r="Y687" s="649"/>
      <c r="Z687" s="649"/>
      <c r="AA687" s="649"/>
      <c r="AB687" s="649"/>
      <c r="AC687" s="649"/>
      <c r="AD687" s="198"/>
      <c r="AK687" s="50"/>
    </row>
    <row r="688" spans="1:37" s="48" customFormat="1" ht="27.6" customHeight="1" x14ac:dyDescent="0.25">
      <c r="A688" s="2"/>
      <c r="B688" s="704"/>
      <c r="C688" s="707" t="s">
        <v>586</v>
      </c>
      <c r="D688" s="708"/>
      <c r="E688" s="708"/>
      <c r="F688" s="708"/>
      <c r="G688" s="708"/>
      <c r="H688" s="708"/>
      <c r="I688" s="708"/>
      <c r="J688" s="708"/>
      <c r="K688" s="708"/>
      <c r="L688" s="708"/>
      <c r="M688" s="708"/>
      <c r="N688" s="708"/>
      <c r="O688" s="708"/>
      <c r="P688" s="708"/>
      <c r="Q688" s="709"/>
      <c r="R688" s="51">
        <v>1798</v>
      </c>
      <c r="S688" s="608"/>
      <c r="T688" s="608"/>
      <c r="U688" s="608"/>
      <c r="V688" s="608"/>
      <c r="W688" s="608"/>
      <c r="X688" s="51">
        <v>1799</v>
      </c>
      <c r="Y688" s="608">
        <v>0</v>
      </c>
      <c r="Z688" s="608"/>
      <c r="AA688" s="608"/>
      <c r="AB688" s="608"/>
      <c r="AC688" s="608"/>
      <c r="AD688" s="78" t="s">
        <v>10</v>
      </c>
      <c r="AK688" s="50"/>
    </row>
    <row r="689" spans="1:37" s="48" customFormat="1" ht="27.6" customHeight="1" x14ac:dyDescent="0.25">
      <c r="A689" s="2"/>
      <c r="B689" s="704"/>
      <c r="C689" s="706" t="s">
        <v>587</v>
      </c>
      <c r="D689" s="706"/>
      <c r="E689" s="706"/>
      <c r="F689" s="706"/>
      <c r="G689" s="706"/>
      <c r="H689" s="706"/>
      <c r="I689" s="706"/>
      <c r="J689" s="706"/>
      <c r="K689" s="706"/>
      <c r="L689" s="706"/>
      <c r="M689" s="706"/>
      <c r="N689" s="706"/>
      <c r="O689" s="706"/>
      <c r="P689" s="706"/>
      <c r="Q689" s="706"/>
      <c r="R689" s="199">
        <v>1786</v>
      </c>
      <c r="S689" s="608"/>
      <c r="T689" s="608"/>
      <c r="U689" s="608"/>
      <c r="V689" s="608"/>
      <c r="W689" s="608"/>
      <c r="X689" s="199">
        <v>1802</v>
      </c>
      <c r="Y689" s="710"/>
      <c r="Z689" s="710"/>
      <c r="AA689" s="710"/>
      <c r="AB689" s="710"/>
      <c r="AC689" s="710"/>
      <c r="AD689" s="200" t="s">
        <v>10</v>
      </c>
      <c r="AK689" s="50"/>
    </row>
    <row r="690" spans="1:37" s="48" customFormat="1" ht="20.25" customHeight="1" x14ac:dyDescent="0.2">
      <c r="A690" s="2"/>
      <c r="B690" s="704"/>
      <c r="C690" s="691" t="s">
        <v>588</v>
      </c>
      <c r="D690" s="692"/>
      <c r="E690" s="692"/>
      <c r="F690" s="692"/>
      <c r="G690" s="692"/>
      <c r="H690" s="692"/>
      <c r="I690" s="692"/>
      <c r="J690" s="692"/>
      <c r="K690" s="692"/>
      <c r="L690" s="692"/>
      <c r="M690" s="692"/>
      <c r="N690" s="692"/>
      <c r="O690" s="692"/>
      <c r="P690" s="692"/>
      <c r="Q690" s="692"/>
      <c r="R690" s="692"/>
      <c r="S690" s="692"/>
      <c r="T690" s="692"/>
      <c r="U690" s="692"/>
      <c r="V690" s="692"/>
      <c r="W690" s="692"/>
      <c r="X690" s="692"/>
      <c r="Y690" s="692"/>
      <c r="Z690" s="692"/>
      <c r="AA690" s="692"/>
      <c r="AB690" s="692"/>
      <c r="AC690" s="692"/>
      <c r="AD690" s="693"/>
      <c r="AK690" s="50"/>
    </row>
    <row r="691" spans="1:37" s="48" customFormat="1" ht="30.75" customHeight="1" x14ac:dyDescent="0.25">
      <c r="A691" s="2"/>
      <c r="B691" s="704"/>
      <c r="C691" s="701" t="s">
        <v>589</v>
      </c>
      <c r="D691" s="701"/>
      <c r="E691" s="701"/>
      <c r="F691" s="701"/>
      <c r="G691" s="701"/>
      <c r="H691" s="701"/>
      <c r="I691" s="701"/>
      <c r="J691" s="701"/>
      <c r="K691" s="701"/>
      <c r="L691" s="701"/>
      <c r="M691" s="701"/>
      <c r="N691" s="701"/>
      <c r="O691" s="701"/>
      <c r="P691" s="701"/>
      <c r="Q691" s="701"/>
      <c r="R691" s="701"/>
      <c r="S691" s="701"/>
      <c r="T691" s="701"/>
      <c r="U691" s="701"/>
      <c r="V691" s="701"/>
      <c r="W691" s="701"/>
      <c r="X691" s="144">
        <v>1787</v>
      </c>
      <c r="Y691" s="700"/>
      <c r="Z691" s="700"/>
      <c r="AA691" s="700"/>
      <c r="AB691" s="700"/>
      <c r="AC691" s="700"/>
      <c r="AD691" s="201" t="s">
        <v>41</v>
      </c>
      <c r="AK691" s="50"/>
    </row>
    <row r="692" spans="1:37" s="48" customFormat="1" ht="20.25" customHeight="1" x14ac:dyDescent="0.25">
      <c r="A692" s="2"/>
      <c r="B692" s="704"/>
      <c r="C692" s="701" t="s">
        <v>590</v>
      </c>
      <c r="D692" s="701"/>
      <c r="E692" s="701"/>
      <c r="F692" s="701"/>
      <c r="G692" s="701"/>
      <c r="H692" s="701"/>
      <c r="I692" s="701"/>
      <c r="J692" s="701"/>
      <c r="K692" s="701"/>
      <c r="L692" s="701"/>
      <c r="M692" s="701"/>
      <c r="N692" s="701"/>
      <c r="O692" s="701"/>
      <c r="P692" s="701"/>
      <c r="Q692" s="701"/>
      <c r="R692" s="701"/>
      <c r="S692" s="701"/>
      <c r="T692" s="701"/>
      <c r="U692" s="701"/>
      <c r="V692" s="701"/>
      <c r="W692" s="701"/>
      <c r="X692" s="51">
        <v>1788</v>
      </c>
      <c r="Y692" s="649">
        <f>+Y688+Y689-Y691</f>
        <v>0</v>
      </c>
      <c r="Z692" s="649"/>
      <c r="AA692" s="649"/>
      <c r="AB692" s="649"/>
      <c r="AC692" s="649"/>
      <c r="AD692" s="202" t="s">
        <v>46</v>
      </c>
      <c r="AK692" s="50"/>
    </row>
    <row r="693" spans="1:37" s="48" customFormat="1" ht="20.25" customHeight="1" x14ac:dyDescent="0.2">
      <c r="A693" s="2"/>
      <c r="B693" s="704"/>
      <c r="C693" s="691" t="s">
        <v>591</v>
      </c>
      <c r="D693" s="692"/>
      <c r="E693" s="692"/>
      <c r="F693" s="692"/>
      <c r="G693" s="692"/>
      <c r="H693" s="692"/>
      <c r="I693" s="692"/>
      <c r="J693" s="692"/>
      <c r="K693" s="692"/>
      <c r="L693" s="692"/>
      <c r="M693" s="692"/>
      <c r="N693" s="692"/>
      <c r="O693" s="692"/>
      <c r="P693" s="692"/>
      <c r="Q693" s="692"/>
      <c r="R693" s="692"/>
      <c r="S693" s="692"/>
      <c r="T693" s="692"/>
      <c r="U693" s="692"/>
      <c r="V693" s="692"/>
      <c r="W693" s="692"/>
      <c r="X693" s="692"/>
      <c r="Y693" s="692"/>
      <c r="Z693" s="692"/>
      <c r="AA693" s="692"/>
      <c r="AB693" s="692"/>
      <c r="AC693" s="692"/>
      <c r="AD693" s="693"/>
      <c r="AK693" s="50"/>
    </row>
    <row r="694" spans="1:37" s="48" customFormat="1" ht="30.6" customHeight="1" x14ac:dyDescent="0.25">
      <c r="A694" s="2"/>
      <c r="B694" s="704"/>
      <c r="C694" s="459" t="s">
        <v>592</v>
      </c>
      <c r="D694" s="460"/>
      <c r="E694" s="460"/>
      <c r="F694" s="460"/>
      <c r="G694" s="460"/>
      <c r="H694" s="460"/>
      <c r="I694" s="460"/>
      <c r="J694" s="460"/>
      <c r="K694" s="460"/>
      <c r="L694" s="460"/>
      <c r="M694" s="460"/>
      <c r="N694" s="460"/>
      <c r="O694" s="460"/>
      <c r="P694" s="460"/>
      <c r="Q694" s="460"/>
      <c r="R694" s="460"/>
      <c r="S694" s="460"/>
      <c r="T694" s="460"/>
      <c r="U694" s="460"/>
      <c r="V694" s="460"/>
      <c r="W694" s="461"/>
      <c r="X694" s="144">
        <v>1789</v>
      </c>
      <c r="Y694" s="700"/>
      <c r="Z694" s="700"/>
      <c r="AA694" s="700"/>
      <c r="AB694" s="700"/>
      <c r="AC694" s="700"/>
      <c r="AD694" s="201" t="s">
        <v>41</v>
      </c>
      <c r="AK694" s="50"/>
    </row>
    <row r="695" spans="1:37" s="48" customFormat="1" ht="30.6" customHeight="1" x14ac:dyDescent="0.25">
      <c r="A695" s="2"/>
      <c r="B695" s="704"/>
      <c r="C695" s="459" t="s">
        <v>593</v>
      </c>
      <c r="D695" s="460"/>
      <c r="E695" s="460"/>
      <c r="F695" s="460"/>
      <c r="G695" s="460"/>
      <c r="H695" s="460"/>
      <c r="I695" s="460"/>
      <c r="J695" s="460"/>
      <c r="K695" s="460"/>
      <c r="L695" s="460"/>
      <c r="M695" s="460"/>
      <c r="N695" s="460"/>
      <c r="O695" s="460"/>
      <c r="P695" s="460"/>
      <c r="Q695" s="460"/>
      <c r="R695" s="460"/>
      <c r="S695" s="460"/>
      <c r="T695" s="460"/>
      <c r="U695" s="460"/>
      <c r="V695" s="460"/>
      <c r="W695" s="461"/>
      <c r="X695" s="90">
        <v>1790</v>
      </c>
      <c r="Y695" s="606"/>
      <c r="Z695" s="606"/>
      <c r="AA695" s="606"/>
      <c r="AB695" s="606"/>
      <c r="AC695" s="606"/>
      <c r="AD695" s="73" t="s">
        <v>41</v>
      </c>
      <c r="AK695" s="50"/>
    </row>
    <row r="696" spans="1:37" s="48" customFormat="1" ht="30.6" customHeight="1" x14ac:dyDescent="0.25">
      <c r="A696" s="2"/>
      <c r="B696" s="704"/>
      <c r="C696" s="459" t="s">
        <v>594</v>
      </c>
      <c r="D696" s="460"/>
      <c r="E696" s="460"/>
      <c r="F696" s="460"/>
      <c r="G696" s="460"/>
      <c r="H696" s="460"/>
      <c r="I696" s="460"/>
      <c r="J696" s="460"/>
      <c r="K696" s="460"/>
      <c r="L696" s="460"/>
      <c r="M696" s="460"/>
      <c r="N696" s="460"/>
      <c r="O696" s="460"/>
      <c r="P696" s="460"/>
      <c r="Q696" s="460"/>
      <c r="R696" s="460"/>
      <c r="S696" s="460"/>
      <c r="T696" s="460"/>
      <c r="U696" s="460"/>
      <c r="V696" s="460"/>
      <c r="W696" s="461"/>
      <c r="X696" s="90">
        <v>1791</v>
      </c>
      <c r="Y696" s="606"/>
      <c r="Z696" s="606"/>
      <c r="AA696" s="606"/>
      <c r="AB696" s="606"/>
      <c r="AC696" s="606"/>
      <c r="AD696" s="73" t="s">
        <v>41</v>
      </c>
      <c r="AK696" s="50"/>
    </row>
    <row r="697" spans="1:37" s="48" customFormat="1" ht="30.6" customHeight="1" x14ac:dyDescent="0.25">
      <c r="A697" s="2"/>
      <c r="B697" s="704"/>
      <c r="C697" s="459" t="s">
        <v>595</v>
      </c>
      <c r="D697" s="460"/>
      <c r="E697" s="460"/>
      <c r="F697" s="460"/>
      <c r="G697" s="460"/>
      <c r="H697" s="460"/>
      <c r="I697" s="460"/>
      <c r="J697" s="460"/>
      <c r="K697" s="460"/>
      <c r="L697" s="460"/>
      <c r="M697" s="460"/>
      <c r="N697" s="460"/>
      <c r="O697" s="460"/>
      <c r="P697" s="460"/>
      <c r="Q697" s="460"/>
      <c r="R697" s="460"/>
      <c r="S697" s="460"/>
      <c r="T697" s="460"/>
      <c r="U697" s="460"/>
      <c r="V697" s="460"/>
      <c r="W697" s="461"/>
      <c r="X697" s="90">
        <v>1792</v>
      </c>
      <c r="Y697" s="606"/>
      <c r="Z697" s="606"/>
      <c r="AA697" s="606"/>
      <c r="AB697" s="606"/>
      <c r="AC697" s="606"/>
      <c r="AD697" s="73" t="s">
        <v>41</v>
      </c>
      <c r="AK697" s="50"/>
    </row>
    <row r="698" spans="1:37" s="48" customFormat="1" ht="20.25" customHeight="1" x14ac:dyDescent="0.25">
      <c r="A698" s="2"/>
      <c r="B698" s="704"/>
      <c r="C698" s="696" t="s">
        <v>596</v>
      </c>
      <c r="D698" s="697"/>
      <c r="E698" s="697"/>
      <c r="F698" s="697"/>
      <c r="G698" s="697"/>
      <c r="H698" s="697"/>
      <c r="I698" s="697"/>
      <c r="J698" s="697"/>
      <c r="K698" s="697"/>
      <c r="L698" s="697"/>
      <c r="M698" s="697"/>
      <c r="N698" s="697"/>
      <c r="O698" s="697"/>
      <c r="P698" s="697"/>
      <c r="Q698" s="697"/>
      <c r="R698" s="697"/>
      <c r="S698" s="697"/>
      <c r="T698" s="697"/>
      <c r="U698" s="697"/>
      <c r="V698" s="697"/>
      <c r="W698" s="698"/>
      <c r="X698" s="162">
        <v>1793</v>
      </c>
      <c r="Y698" s="654">
        <f>+Y692-SUM(Y694:AC697)</f>
        <v>0</v>
      </c>
      <c r="Z698" s="654"/>
      <c r="AA698" s="654"/>
      <c r="AB698" s="654"/>
      <c r="AC698" s="654"/>
      <c r="AD698" s="162" t="s">
        <v>46</v>
      </c>
      <c r="AK698" s="50"/>
    </row>
    <row r="699" spans="1:37" s="48" customFormat="1" ht="20.25" customHeight="1" x14ac:dyDescent="0.2">
      <c r="A699" s="2"/>
      <c r="B699" s="704"/>
      <c r="C699" s="691" t="s">
        <v>597</v>
      </c>
      <c r="D699" s="692"/>
      <c r="E699" s="692"/>
      <c r="F699" s="692"/>
      <c r="G699" s="692"/>
      <c r="H699" s="692"/>
      <c r="I699" s="692"/>
      <c r="J699" s="692"/>
      <c r="K699" s="692"/>
      <c r="L699" s="692"/>
      <c r="M699" s="692"/>
      <c r="N699" s="692"/>
      <c r="O699" s="692"/>
      <c r="P699" s="692"/>
      <c r="Q699" s="692"/>
      <c r="R699" s="692"/>
      <c r="S699" s="692"/>
      <c r="T699" s="692"/>
      <c r="U699" s="692"/>
      <c r="V699" s="692"/>
      <c r="W699" s="692"/>
      <c r="X699" s="692"/>
      <c r="Y699" s="692"/>
      <c r="Z699" s="692"/>
      <c r="AA699" s="692"/>
      <c r="AB699" s="692"/>
      <c r="AC699" s="692"/>
      <c r="AD699" s="693"/>
      <c r="AK699" s="50"/>
    </row>
    <row r="700" spans="1:37" s="48" customFormat="1" ht="20.25" customHeight="1" x14ac:dyDescent="0.25">
      <c r="A700" s="2"/>
      <c r="B700" s="704"/>
      <c r="C700" s="694" t="s">
        <v>598</v>
      </c>
      <c r="D700" s="695"/>
      <c r="E700" s="695"/>
      <c r="F700" s="695"/>
      <c r="G700" s="695"/>
      <c r="H700" s="695"/>
      <c r="I700" s="695"/>
      <c r="J700" s="695"/>
      <c r="K700" s="695"/>
      <c r="L700" s="695"/>
      <c r="M700" s="695"/>
      <c r="N700" s="695"/>
      <c r="O700" s="695"/>
      <c r="P700" s="695"/>
      <c r="Q700" s="695"/>
      <c r="R700" s="695"/>
      <c r="S700" s="695"/>
      <c r="T700" s="695"/>
      <c r="U700" s="695"/>
      <c r="V700" s="695"/>
      <c r="W700" s="699"/>
      <c r="X700" s="90">
        <v>1794</v>
      </c>
      <c r="Y700" s="608"/>
      <c r="Z700" s="608"/>
      <c r="AA700" s="608"/>
      <c r="AB700" s="608"/>
      <c r="AC700" s="608"/>
      <c r="AD700" s="206"/>
      <c r="AK700" s="50"/>
    </row>
    <row r="701" spans="1:37" s="48" customFormat="1" ht="20.25" customHeight="1" x14ac:dyDescent="0.25">
      <c r="A701" s="2"/>
      <c r="B701" s="704"/>
      <c r="C701" s="694" t="s">
        <v>599</v>
      </c>
      <c r="D701" s="695"/>
      <c r="E701" s="695"/>
      <c r="F701" s="695"/>
      <c r="G701" s="695"/>
      <c r="H701" s="695"/>
      <c r="I701" s="695"/>
      <c r="J701" s="695"/>
      <c r="K701" s="695"/>
      <c r="L701" s="695"/>
      <c r="M701" s="695"/>
      <c r="N701" s="695"/>
      <c r="O701" s="695"/>
      <c r="P701" s="695"/>
      <c r="Q701" s="695"/>
      <c r="R701" s="695"/>
      <c r="S701" s="695"/>
      <c r="T701" s="695"/>
      <c r="U701" s="695"/>
      <c r="V701" s="695"/>
      <c r="W701" s="699"/>
      <c r="X701" s="90">
        <v>1795</v>
      </c>
      <c r="Y701" s="608"/>
      <c r="Z701" s="608"/>
      <c r="AA701" s="608"/>
      <c r="AB701" s="608"/>
      <c r="AC701" s="608"/>
      <c r="AD701" s="206"/>
      <c r="AH701" s="702"/>
      <c r="AI701" s="702"/>
      <c r="AJ701" s="702"/>
      <c r="AK701" s="702"/>
    </row>
    <row r="702" spans="1:37" s="48" customFormat="1" ht="20.25" customHeight="1" x14ac:dyDescent="0.2">
      <c r="A702" s="2"/>
      <c r="B702" s="704"/>
      <c r="C702" s="691"/>
      <c r="D702" s="692"/>
      <c r="E702" s="692"/>
      <c r="F702" s="692"/>
      <c r="G702" s="692"/>
      <c r="H702" s="692"/>
      <c r="I702" s="692"/>
      <c r="J702" s="692"/>
      <c r="K702" s="692"/>
      <c r="L702" s="692"/>
      <c r="M702" s="692"/>
      <c r="N702" s="692"/>
      <c r="O702" s="692"/>
      <c r="P702" s="692"/>
      <c r="Q702" s="692"/>
      <c r="R702" s="692"/>
      <c r="S702" s="692"/>
      <c r="T702" s="692"/>
      <c r="U702" s="692"/>
      <c r="V702" s="692"/>
      <c r="W702" s="692"/>
      <c r="X702" s="692"/>
      <c r="Y702" s="692"/>
      <c r="Z702" s="692"/>
      <c r="AA702" s="692"/>
      <c r="AB702" s="692"/>
      <c r="AC702" s="692"/>
      <c r="AD702" s="693"/>
      <c r="AK702" s="50"/>
    </row>
    <row r="703" spans="1:37" s="48" customFormat="1" ht="33.6" customHeight="1" x14ac:dyDescent="0.25">
      <c r="A703" s="2"/>
      <c r="B703" s="705"/>
      <c r="C703" s="694" t="s">
        <v>600</v>
      </c>
      <c r="D703" s="695"/>
      <c r="E703" s="695"/>
      <c r="F703" s="695"/>
      <c r="G703" s="695"/>
      <c r="H703" s="695"/>
      <c r="I703" s="695"/>
      <c r="J703" s="695"/>
      <c r="K703" s="695"/>
      <c r="L703" s="695"/>
      <c r="M703" s="695"/>
      <c r="N703" s="695"/>
      <c r="O703" s="695"/>
      <c r="P703" s="695"/>
      <c r="Q703" s="695"/>
      <c r="R703" s="90">
        <v>1797</v>
      </c>
      <c r="S703" s="608"/>
      <c r="T703" s="608"/>
      <c r="U703" s="608"/>
      <c r="V703" s="608"/>
      <c r="W703" s="608"/>
      <c r="X703" s="51">
        <v>1842</v>
      </c>
      <c r="Y703" s="608"/>
      <c r="Z703" s="608"/>
      <c r="AA703" s="608"/>
      <c r="AB703" s="608"/>
      <c r="AC703" s="608"/>
      <c r="AD703" s="206"/>
      <c r="AK703" s="50"/>
    </row>
    <row r="704" spans="1:37" s="48" customFormat="1" ht="14.45" customHeight="1" x14ac:dyDescent="0.2">
      <c r="A704" s="2"/>
      <c r="AK704" s="50"/>
    </row>
    <row r="705" spans="2:16" ht="14.1" customHeight="1" x14ac:dyDescent="0.2"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</row>
    <row r="706" spans="2:16" ht="14.1" customHeight="1" x14ac:dyDescent="0.2"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</row>
  </sheetData>
  <sheetProtection sort="0" autoFilter="0"/>
  <autoFilter ref="AK6:AK151" xr:uid="{00000000-0009-0000-0000-000000000000}"/>
  <mergeCells count="1609">
    <mergeCell ref="B259:X260"/>
    <mergeCell ref="B261:X261"/>
    <mergeCell ref="S262:W262"/>
    <mergeCell ref="S263:W263"/>
    <mergeCell ref="S264:W264"/>
    <mergeCell ref="S265:W265"/>
    <mergeCell ref="B254:Q254"/>
    <mergeCell ref="B528:Q528"/>
    <mergeCell ref="B521:Q521"/>
    <mergeCell ref="B519:Q519"/>
    <mergeCell ref="B466:Q466"/>
    <mergeCell ref="B447:Q447"/>
    <mergeCell ref="B448:Q448"/>
    <mergeCell ref="D153:L153"/>
    <mergeCell ref="M273:Q273"/>
    <mergeCell ref="B574:Q574"/>
    <mergeCell ref="B565:Q565"/>
    <mergeCell ref="B566:Q566"/>
    <mergeCell ref="B554:Q554"/>
    <mergeCell ref="B542:Q542"/>
    <mergeCell ref="C701:W701"/>
    <mergeCell ref="Y701:AC701"/>
    <mergeCell ref="AH701:AK701"/>
    <mergeCell ref="C702:AD702"/>
    <mergeCell ref="B687:B703"/>
    <mergeCell ref="C687:Q687"/>
    <mergeCell ref="S687:W687"/>
    <mergeCell ref="Y687:AC687"/>
    <mergeCell ref="C688:Q688"/>
    <mergeCell ref="S688:W688"/>
    <mergeCell ref="Y688:AC688"/>
    <mergeCell ref="C689:Q689"/>
    <mergeCell ref="S689:W689"/>
    <mergeCell ref="Y689:AC689"/>
    <mergeCell ref="B684:AD684"/>
    <mergeCell ref="B685:Q685"/>
    <mergeCell ref="S685:W685"/>
    <mergeCell ref="Y685:AC685"/>
    <mergeCell ref="B686:Q686"/>
    <mergeCell ref="C703:Q703"/>
    <mergeCell ref="S703:W703"/>
    <mergeCell ref="Y703:AC703"/>
    <mergeCell ref="C697:W697"/>
    <mergeCell ref="Y697:AC697"/>
    <mergeCell ref="C698:W698"/>
    <mergeCell ref="Y698:AC698"/>
    <mergeCell ref="C699:AD699"/>
    <mergeCell ref="C700:W700"/>
    <mergeCell ref="Y700:AC700"/>
    <mergeCell ref="C694:W694"/>
    <mergeCell ref="Y694:AC694"/>
    <mergeCell ref="C695:W695"/>
    <mergeCell ref="Y695:AC695"/>
    <mergeCell ref="C696:W696"/>
    <mergeCell ref="Y696:AC696"/>
    <mergeCell ref="C690:AD690"/>
    <mergeCell ref="C691:W691"/>
    <mergeCell ref="Y691:AC691"/>
    <mergeCell ref="C692:W692"/>
    <mergeCell ref="Y692:AC692"/>
    <mergeCell ref="C693:AD693"/>
    <mergeCell ref="R686:W686"/>
    <mergeCell ref="X686:AC686"/>
    <mergeCell ref="S678:W678"/>
    <mergeCell ref="S679:W679"/>
    <mergeCell ref="S680:W680"/>
    <mergeCell ref="B681:Q681"/>
    <mergeCell ref="S681:W681"/>
    <mergeCell ref="B682:Q682"/>
    <mergeCell ref="S682:W682"/>
    <mergeCell ref="S672:W672"/>
    <mergeCell ref="S673:W673"/>
    <mergeCell ref="S674:W674"/>
    <mergeCell ref="S675:W675"/>
    <mergeCell ref="S676:W676"/>
    <mergeCell ref="S677:W677"/>
    <mergeCell ref="S666:W666"/>
    <mergeCell ref="S667:W667"/>
    <mergeCell ref="S668:W668"/>
    <mergeCell ref="S669:W669"/>
    <mergeCell ref="S670:W670"/>
    <mergeCell ref="S671:W671"/>
    <mergeCell ref="S660:W660"/>
    <mergeCell ref="B661:Q661"/>
    <mergeCell ref="S661:W661"/>
    <mergeCell ref="B662:Q662"/>
    <mergeCell ref="S662:W662"/>
    <mergeCell ref="B664:X665"/>
    <mergeCell ref="S655:W655"/>
    <mergeCell ref="S656:W656"/>
    <mergeCell ref="S657:W657"/>
    <mergeCell ref="S658:W658"/>
    <mergeCell ref="S659:W659"/>
    <mergeCell ref="S649:W649"/>
    <mergeCell ref="S650:W650"/>
    <mergeCell ref="S651:W651"/>
    <mergeCell ref="S652:W652"/>
    <mergeCell ref="S653:W653"/>
    <mergeCell ref="S654:W654"/>
    <mergeCell ref="S643:W643"/>
    <mergeCell ref="S644:W644"/>
    <mergeCell ref="S645:W645"/>
    <mergeCell ref="S646:W646"/>
    <mergeCell ref="S647:W647"/>
    <mergeCell ref="S648:W648"/>
    <mergeCell ref="S637:W637"/>
    <mergeCell ref="S638:W638"/>
    <mergeCell ref="S639:W639"/>
    <mergeCell ref="S640:W640"/>
    <mergeCell ref="S641:W641"/>
    <mergeCell ref="B642:Q642"/>
    <mergeCell ref="S642:W642"/>
    <mergeCell ref="S631:W631"/>
    <mergeCell ref="S632:W632"/>
    <mergeCell ref="S633:W633"/>
    <mergeCell ref="S634:W634"/>
    <mergeCell ref="S635:W635"/>
    <mergeCell ref="S636:W636"/>
    <mergeCell ref="AH626:AJ626"/>
    <mergeCell ref="AL626:AN626"/>
    <mergeCell ref="AP626:AR626"/>
    <mergeCell ref="B628:X629"/>
    <mergeCell ref="B630:R630"/>
    <mergeCell ref="S630:W630"/>
    <mergeCell ref="B626:L626"/>
    <mergeCell ref="N626:P626"/>
    <mergeCell ref="R626:T626"/>
    <mergeCell ref="V626:X626"/>
    <mergeCell ref="Z626:AB626"/>
    <mergeCell ref="AD626:AF626"/>
    <mergeCell ref="AP624:AR624"/>
    <mergeCell ref="B625:L625"/>
    <mergeCell ref="N625:P625"/>
    <mergeCell ref="R625:T625"/>
    <mergeCell ref="V625:X625"/>
    <mergeCell ref="Z625:AB625"/>
    <mergeCell ref="AD625:AF625"/>
    <mergeCell ref="AH625:AJ625"/>
    <mergeCell ref="AL625:AN625"/>
    <mergeCell ref="AP625:AR625"/>
    <mergeCell ref="AL623:AN623"/>
    <mergeCell ref="AP623:AR623"/>
    <mergeCell ref="B624:L624"/>
    <mergeCell ref="N624:P624"/>
    <mergeCell ref="R624:T624"/>
    <mergeCell ref="V624:X624"/>
    <mergeCell ref="Z624:AB624"/>
    <mergeCell ref="AD624:AF624"/>
    <mergeCell ref="AH624:AJ624"/>
    <mergeCell ref="AL624:AN624"/>
    <mergeCell ref="AH622:AJ622"/>
    <mergeCell ref="AL622:AN622"/>
    <mergeCell ref="AP622:AR622"/>
    <mergeCell ref="B623:L623"/>
    <mergeCell ref="N623:P623"/>
    <mergeCell ref="R623:T623"/>
    <mergeCell ref="V623:X623"/>
    <mergeCell ref="Z623:AB623"/>
    <mergeCell ref="AD623:AF623"/>
    <mergeCell ref="AH623:AJ623"/>
    <mergeCell ref="B622:L622"/>
    <mergeCell ref="N622:P622"/>
    <mergeCell ref="R622:T622"/>
    <mergeCell ref="V622:X622"/>
    <mergeCell ref="Z622:AB622"/>
    <mergeCell ref="AD622:AF622"/>
    <mergeCell ref="AL620:AN620"/>
    <mergeCell ref="AP620:AR620"/>
    <mergeCell ref="N621:P621"/>
    <mergeCell ref="R621:T621"/>
    <mergeCell ref="V621:X621"/>
    <mergeCell ref="Z621:AB621"/>
    <mergeCell ref="AD621:AF621"/>
    <mergeCell ref="AH621:AJ621"/>
    <mergeCell ref="AL621:AN621"/>
    <mergeCell ref="AP621:AR621"/>
    <mergeCell ref="N620:P620"/>
    <mergeCell ref="R620:T620"/>
    <mergeCell ref="V620:X620"/>
    <mergeCell ref="Z620:AB620"/>
    <mergeCell ref="AD620:AF620"/>
    <mergeCell ref="AH620:AJ620"/>
    <mergeCell ref="AL618:AN618"/>
    <mergeCell ref="AP618:AR618"/>
    <mergeCell ref="N619:P619"/>
    <mergeCell ref="R619:T619"/>
    <mergeCell ref="V619:X619"/>
    <mergeCell ref="Z619:AB619"/>
    <mergeCell ref="AD619:AF619"/>
    <mergeCell ref="AH619:AJ619"/>
    <mergeCell ref="AL619:AN619"/>
    <mergeCell ref="AP619:AR619"/>
    <mergeCell ref="N618:P618"/>
    <mergeCell ref="R618:T618"/>
    <mergeCell ref="V618:X618"/>
    <mergeCell ref="Z618:AB618"/>
    <mergeCell ref="AD618:AF618"/>
    <mergeCell ref="AH618:AJ618"/>
    <mergeCell ref="AL616:AN616"/>
    <mergeCell ref="AP616:AR616"/>
    <mergeCell ref="N617:P617"/>
    <mergeCell ref="R617:T617"/>
    <mergeCell ref="V617:X617"/>
    <mergeCell ref="Z617:AB617"/>
    <mergeCell ref="AD617:AF617"/>
    <mergeCell ref="AH617:AJ617"/>
    <mergeCell ref="AL617:AN617"/>
    <mergeCell ref="AP617:AR617"/>
    <mergeCell ref="N616:P616"/>
    <mergeCell ref="R616:T616"/>
    <mergeCell ref="V616:X616"/>
    <mergeCell ref="Z616:AB616"/>
    <mergeCell ref="AD616:AF616"/>
    <mergeCell ref="AH616:AJ616"/>
    <mergeCell ref="AP615:AR615"/>
    <mergeCell ref="AH614:AJ614"/>
    <mergeCell ref="AL614:AN614"/>
    <mergeCell ref="AP614:AR614"/>
    <mergeCell ref="N615:P615"/>
    <mergeCell ref="R615:T615"/>
    <mergeCell ref="V615:X615"/>
    <mergeCell ref="Z615:AB615"/>
    <mergeCell ref="AD615:AF615"/>
    <mergeCell ref="AH615:AJ615"/>
    <mergeCell ref="AL615:AN615"/>
    <mergeCell ref="AO612:AR613"/>
    <mergeCell ref="M613:P613"/>
    <mergeCell ref="Q613:T613"/>
    <mergeCell ref="U613:X613"/>
    <mergeCell ref="Y613:AB613"/>
    <mergeCell ref="N614:P614"/>
    <mergeCell ref="R614:T614"/>
    <mergeCell ref="V614:X614"/>
    <mergeCell ref="Z614:AB614"/>
    <mergeCell ref="AD614:AF614"/>
    <mergeCell ref="AH609:AJ609"/>
    <mergeCell ref="AL609:AN609"/>
    <mergeCell ref="B611:L613"/>
    <mergeCell ref="M611:AF611"/>
    <mergeCell ref="AG611:AR611"/>
    <mergeCell ref="M612:T612"/>
    <mergeCell ref="U612:AB612"/>
    <mergeCell ref="AC612:AF613"/>
    <mergeCell ref="AG612:AJ613"/>
    <mergeCell ref="AK612:AN613"/>
    <mergeCell ref="B609:L609"/>
    <mergeCell ref="N609:P609"/>
    <mergeCell ref="R609:T609"/>
    <mergeCell ref="V609:X609"/>
    <mergeCell ref="Z609:AB609"/>
    <mergeCell ref="AD609:AF609"/>
    <mergeCell ref="AH607:AJ607"/>
    <mergeCell ref="AL607:AN607"/>
    <mergeCell ref="B608:L608"/>
    <mergeCell ref="N608:P608"/>
    <mergeCell ref="R608:T608"/>
    <mergeCell ref="V608:X608"/>
    <mergeCell ref="Z608:AB608"/>
    <mergeCell ref="AD608:AF608"/>
    <mergeCell ref="AH608:AJ608"/>
    <mergeCell ref="AL608:AN608"/>
    <mergeCell ref="B607:L607"/>
    <mergeCell ref="N607:P607"/>
    <mergeCell ref="R607:T607"/>
    <mergeCell ref="V607:X607"/>
    <mergeCell ref="Z607:AB607"/>
    <mergeCell ref="AD607:AF607"/>
    <mergeCell ref="AH605:AJ605"/>
    <mergeCell ref="AL605:AN605"/>
    <mergeCell ref="B606:L606"/>
    <mergeCell ref="N606:P606"/>
    <mergeCell ref="R606:T606"/>
    <mergeCell ref="V606:X606"/>
    <mergeCell ref="Z606:AB606"/>
    <mergeCell ref="AD606:AF606"/>
    <mergeCell ref="AH606:AJ606"/>
    <mergeCell ref="AL606:AN606"/>
    <mergeCell ref="B605:L605"/>
    <mergeCell ref="N605:P605"/>
    <mergeCell ref="R605:T605"/>
    <mergeCell ref="V605:X605"/>
    <mergeCell ref="Z605:AB605"/>
    <mergeCell ref="AD605:AF605"/>
    <mergeCell ref="AH603:AJ603"/>
    <mergeCell ref="AL603:AN603"/>
    <mergeCell ref="B604:L604"/>
    <mergeCell ref="N604:P604"/>
    <mergeCell ref="R604:T604"/>
    <mergeCell ref="V604:X604"/>
    <mergeCell ref="Z604:AB604"/>
    <mergeCell ref="AD604:AF604"/>
    <mergeCell ref="AH604:AJ604"/>
    <mergeCell ref="AL604:AN604"/>
    <mergeCell ref="B603:L603"/>
    <mergeCell ref="N603:P603"/>
    <mergeCell ref="R603:T603"/>
    <mergeCell ref="V603:X603"/>
    <mergeCell ref="Z603:AB603"/>
    <mergeCell ref="AD603:AF603"/>
    <mergeCell ref="AH601:AJ601"/>
    <mergeCell ref="AL601:AN601"/>
    <mergeCell ref="B602:L602"/>
    <mergeCell ref="N602:P602"/>
    <mergeCell ref="R602:T602"/>
    <mergeCell ref="V602:X602"/>
    <mergeCell ref="Z602:AB602"/>
    <mergeCell ref="AD602:AF602"/>
    <mergeCell ref="AH602:AJ602"/>
    <mergeCell ref="AL602:AN602"/>
    <mergeCell ref="B601:L601"/>
    <mergeCell ref="N601:P601"/>
    <mergeCell ref="R601:T601"/>
    <mergeCell ref="V601:X601"/>
    <mergeCell ref="Z601:AB601"/>
    <mergeCell ref="AD601:AF601"/>
    <mergeCell ref="B600:L600"/>
    <mergeCell ref="N600:P600"/>
    <mergeCell ref="R600:T600"/>
    <mergeCell ref="V600:X600"/>
    <mergeCell ref="Z600:AB600"/>
    <mergeCell ref="AD600:AF600"/>
    <mergeCell ref="AH600:AJ600"/>
    <mergeCell ref="AL600:AN600"/>
    <mergeCell ref="AH598:AJ598"/>
    <mergeCell ref="AL598:AN598"/>
    <mergeCell ref="B599:L599"/>
    <mergeCell ref="N599:P599"/>
    <mergeCell ref="R599:T599"/>
    <mergeCell ref="V599:X599"/>
    <mergeCell ref="Z599:AB599"/>
    <mergeCell ref="AD599:AF599"/>
    <mergeCell ref="AH599:AJ599"/>
    <mergeCell ref="AL599:AN599"/>
    <mergeCell ref="B598:L598"/>
    <mergeCell ref="N598:P598"/>
    <mergeCell ref="R598:T598"/>
    <mergeCell ref="V598:X598"/>
    <mergeCell ref="Z598:AB598"/>
    <mergeCell ref="AD598:AF598"/>
    <mergeCell ref="B595:L597"/>
    <mergeCell ref="M595:P597"/>
    <mergeCell ref="Q595:AJ595"/>
    <mergeCell ref="AK595:AN597"/>
    <mergeCell ref="Q596:AB596"/>
    <mergeCell ref="AC596:AF597"/>
    <mergeCell ref="AG596:AJ597"/>
    <mergeCell ref="Q597:T597"/>
    <mergeCell ref="U597:X597"/>
    <mergeCell ref="Y597:AB597"/>
    <mergeCell ref="S589:W589"/>
    <mergeCell ref="S590:W590"/>
    <mergeCell ref="S591:W591"/>
    <mergeCell ref="B592:Q592"/>
    <mergeCell ref="S592:W592"/>
    <mergeCell ref="B593:Q593"/>
    <mergeCell ref="S593:W593"/>
    <mergeCell ref="S583:W583"/>
    <mergeCell ref="S584:W584"/>
    <mergeCell ref="S585:W585"/>
    <mergeCell ref="S586:W586"/>
    <mergeCell ref="S587:W587"/>
    <mergeCell ref="S588:W588"/>
    <mergeCell ref="S577:W577"/>
    <mergeCell ref="S578:W578"/>
    <mergeCell ref="S579:W579"/>
    <mergeCell ref="S580:W580"/>
    <mergeCell ref="S581:W581"/>
    <mergeCell ref="S582:W582"/>
    <mergeCell ref="B570:X571"/>
    <mergeCell ref="S572:W572"/>
    <mergeCell ref="S573:W573"/>
    <mergeCell ref="S574:W574"/>
    <mergeCell ref="S575:W575"/>
    <mergeCell ref="S576:W576"/>
    <mergeCell ref="S564:W564"/>
    <mergeCell ref="S565:W565"/>
    <mergeCell ref="S566:W566"/>
    <mergeCell ref="S567:W567"/>
    <mergeCell ref="B568:Q568"/>
    <mergeCell ref="S568:W568"/>
    <mergeCell ref="B557:X558"/>
    <mergeCell ref="S559:W559"/>
    <mergeCell ref="S560:W560"/>
    <mergeCell ref="S561:W561"/>
    <mergeCell ref="S562:W562"/>
    <mergeCell ref="B563:Q563"/>
    <mergeCell ref="S563:W563"/>
    <mergeCell ref="B551:Q551"/>
    <mergeCell ref="S551:W551"/>
    <mergeCell ref="B552:X552"/>
    <mergeCell ref="S553:W553"/>
    <mergeCell ref="S554:W554"/>
    <mergeCell ref="S555:W555"/>
    <mergeCell ref="B547:Q547"/>
    <mergeCell ref="S547:W547"/>
    <mergeCell ref="B548:Q548"/>
    <mergeCell ref="S548:W548"/>
    <mergeCell ref="S549:W549"/>
    <mergeCell ref="S550:W550"/>
    <mergeCell ref="S542:W542"/>
    <mergeCell ref="S543:W543"/>
    <mergeCell ref="S544:W544"/>
    <mergeCell ref="S545:W545"/>
    <mergeCell ref="B546:Q546"/>
    <mergeCell ref="S546:W546"/>
    <mergeCell ref="S537:W537"/>
    <mergeCell ref="S538:W538"/>
    <mergeCell ref="S539:W539"/>
    <mergeCell ref="S540:W540"/>
    <mergeCell ref="S541:W541"/>
    <mergeCell ref="S531:W531"/>
    <mergeCell ref="S532:W532"/>
    <mergeCell ref="S533:W533"/>
    <mergeCell ref="S534:W534"/>
    <mergeCell ref="S535:W535"/>
    <mergeCell ref="S536:W536"/>
    <mergeCell ref="S525:W525"/>
    <mergeCell ref="S526:W526"/>
    <mergeCell ref="S527:W527"/>
    <mergeCell ref="S528:W528"/>
    <mergeCell ref="S529:W529"/>
    <mergeCell ref="S530:W530"/>
    <mergeCell ref="S520:W520"/>
    <mergeCell ref="S521:W521"/>
    <mergeCell ref="S522:W522"/>
    <mergeCell ref="B523:Q523"/>
    <mergeCell ref="S523:W523"/>
    <mergeCell ref="S524:W524"/>
    <mergeCell ref="S514:W514"/>
    <mergeCell ref="S515:W515"/>
    <mergeCell ref="S516:W516"/>
    <mergeCell ref="S517:W517"/>
    <mergeCell ref="S518:W518"/>
    <mergeCell ref="S519:W519"/>
    <mergeCell ref="AH509:AJ509"/>
    <mergeCell ref="AL509:AN509"/>
    <mergeCell ref="AP509:AR509"/>
    <mergeCell ref="B511:X512"/>
    <mergeCell ref="B513:R513"/>
    <mergeCell ref="S513:W513"/>
    <mergeCell ref="B509:L509"/>
    <mergeCell ref="N509:P509"/>
    <mergeCell ref="R509:T509"/>
    <mergeCell ref="V509:X509"/>
    <mergeCell ref="Z509:AB509"/>
    <mergeCell ref="AD509:AF509"/>
    <mergeCell ref="AP507:AR507"/>
    <mergeCell ref="B508:L508"/>
    <mergeCell ref="N508:P508"/>
    <mergeCell ref="R508:T508"/>
    <mergeCell ref="V508:X508"/>
    <mergeCell ref="Z508:AB508"/>
    <mergeCell ref="AD508:AF508"/>
    <mergeCell ref="AH508:AJ508"/>
    <mergeCell ref="AL508:AN508"/>
    <mergeCell ref="AP508:AR508"/>
    <mergeCell ref="AL506:AN506"/>
    <mergeCell ref="AP506:AR506"/>
    <mergeCell ref="B507:L507"/>
    <mergeCell ref="N507:P507"/>
    <mergeCell ref="R507:T507"/>
    <mergeCell ref="V507:X507"/>
    <mergeCell ref="Z507:AB507"/>
    <mergeCell ref="AD507:AF507"/>
    <mergeCell ref="AH507:AJ507"/>
    <mergeCell ref="AL507:AN507"/>
    <mergeCell ref="AH505:AJ505"/>
    <mergeCell ref="AL505:AN505"/>
    <mergeCell ref="AP505:AR505"/>
    <mergeCell ref="B506:L506"/>
    <mergeCell ref="N506:P506"/>
    <mergeCell ref="R506:T506"/>
    <mergeCell ref="V506:X506"/>
    <mergeCell ref="Z506:AB506"/>
    <mergeCell ref="AD506:AF506"/>
    <mergeCell ref="AH506:AJ506"/>
    <mergeCell ref="B505:L505"/>
    <mergeCell ref="N505:P505"/>
    <mergeCell ref="R505:T505"/>
    <mergeCell ref="V505:X505"/>
    <mergeCell ref="Z505:AB505"/>
    <mergeCell ref="AD505:AF505"/>
    <mergeCell ref="AP503:AR503"/>
    <mergeCell ref="B504:L504"/>
    <mergeCell ref="N504:P504"/>
    <mergeCell ref="R504:T504"/>
    <mergeCell ref="V504:X504"/>
    <mergeCell ref="Z504:AB504"/>
    <mergeCell ref="AD504:AF504"/>
    <mergeCell ref="AH504:AJ504"/>
    <mergeCell ref="AL504:AN504"/>
    <mergeCell ref="AP504:AR504"/>
    <mergeCell ref="AL502:AN502"/>
    <mergeCell ref="AP502:AR502"/>
    <mergeCell ref="B503:L503"/>
    <mergeCell ref="N503:P503"/>
    <mergeCell ref="R503:T503"/>
    <mergeCell ref="V503:X503"/>
    <mergeCell ref="Z503:AB503"/>
    <mergeCell ref="AD503:AF503"/>
    <mergeCell ref="AH503:AJ503"/>
    <mergeCell ref="AL503:AN503"/>
    <mergeCell ref="AH501:AJ501"/>
    <mergeCell ref="AL501:AN501"/>
    <mergeCell ref="AP501:AR501"/>
    <mergeCell ref="B502:L502"/>
    <mergeCell ref="N502:P502"/>
    <mergeCell ref="R502:T502"/>
    <mergeCell ref="V502:X502"/>
    <mergeCell ref="Z502:AB502"/>
    <mergeCell ref="AD502:AF502"/>
    <mergeCell ref="AH502:AJ502"/>
    <mergeCell ref="B501:L501"/>
    <mergeCell ref="N501:P501"/>
    <mergeCell ref="R501:T501"/>
    <mergeCell ref="V501:X501"/>
    <mergeCell ref="Z501:AB501"/>
    <mergeCell ref="AD501:AF501"/>
    <mergeCell ref="AP499:AR499"/>
    <mergeCell ref="B500:L500"/>
    <mergeCell ref="N500:P500"/>
    <mergeCell ref="R500:T500"/>
    <mergeCell ref="V500:X500"/>
    <mergeCell ref="Z500:AB500"/>
    <mergeCell ref="AD500:AF500"/>
    <mergeCell ref="AH500:AJ500"/>
    <mergeCell ref="AL500:AN500"/>
    <mergeCell ref="AP500:AR500"/>
    <mergeCell ref="B499:L499"/>
    <mergeCell ref="N499:P499"/>
    <mergeCell ref="R499:T499"/>
    <mergeCell ref="V499:X499"/>
    <mergeCell ref="Z499:AB499"/>
    <mergeCell ref="AD499:AF499"/>
    <mergeCell ref="AH499:AJ499"/>
    <mergeCell ref="AL499:AN499"/>
    <mergeCell ref="AH498:AJ498"/>
    <mergeCell ref="AL498:AN498"/>
    <mergeCell ref="AP498:AR498"/>
    <mergeCell ref="AD497:AF497"/>
    <mergeCell ref="AH497:AJ497"/>
    <mergeCell ref="AL497:AN497"/>
    <mergeCell ref="AP497:AR497"/>
    <mergeCell ref="B498:L498"/>
    <mergeCell ref="N498:P498"/>
    <mergeCell ref="R498:T498"/>
    <mergeCell ref="V498:X498"/>
    <mergeCell ref="Z498:AB498"/>
    <mergeCell ref="AD498:AF498"/>
    <mergeCell ref="AO495:AR496"/>
    <mergeCell ref="M496:P496"/>
    <mergeCell ref="Q496:T496"/>
    <mergeCell ref="U496:X496"/>
    <mergeCell ref="Y496:AB496"/>
    <mergeCell ref="B497:L497"/>
    <mergeCell ref="N497:P497"/>
    <mergeCell ref="R497:T497"/>
    <mergeCell ref="V497:X497"/>
    <mergeCell ref="Z497:AB497"/>
    <mergeCell ref="AL492:AN492"/>
    <mergeCell ref="AP492:AR492"/>
    <mergeCell ref="B494:L496"/>
    <mergeCell ref="M494:AF494"/>
    <mergeCell ref="AG494:AR494"/>
    <mergeCell ref="M495:T495"/>
    <mergeCell ref="U495:AB495"/>
    <mergeCell ref="AC495:AF496"/>
    <mergeCell ref="AG495:AJ496"/>
    <mergeCell ref="AK495:AN496"/>
    <mergeCell ref="AH491:AJ491"/>
    <mergeCell ref="AL491:AN491"/>
    <mergeCell ref="AP491:AR491"/>
    <mergeCell ref="B492:L492"/>
    <mergeCell ref="N492:P492"/>
    <mergeCell ref="R492:T492"/>
    <mergeCell ref="V492:X492"/>
    <mergeCell ref="Z492:AB492"/>
    <mergeCell ref="AD492:AF492"/>
    <mergeCell ref="AH492:AJ492"/>
    <mergeCell ref="B491:L491"/>
    <mergeCell ref="N491:P491"/>
    <mergeCell ref="R491:T491"/>
    <mergeCell ref="V491:X491"/>
    <mergeCell ref="Z491:AB491"/>
    <mergeCell ref="AD491:AF491"/>
    <mergeCell ref="AP489:AR489"/>
    <mergeCell ref="B490:L490"/>
    <mergeCell ref="N490:P490"/>
    <mergeCell ref="R490:T490"/>
    <mergeCell ref="V490:X490"/>
    <mergeCell ref="Z490:AB490"/>
    <mergeCell ref="AD490:AF490"/>
    <mergeCell ref="AH490:AJ490"/>
    <mergeCell ref="AL490:AN490"/>
    <mergeCell ref="AP490:AR490"/>
    <mergeCell ref="AL488:AN488"/>
    <mergeCell ref="AP488:AR488"/>
    <mergeCell ref="B489:L489"/>
    <mergeCell ref="N489:P489"/>
    <mergeCell ref="R489:T489"/>
    <mergeCell ref="V489:X489"/>
    <mergeCell ref="Z489:AB489"/>
    <mergeCell ref="AD489:AF489"/>
    <mergeCell ref="AH489:AJ489"/>
    <mergeCell ref="AL489:AN489"/>
    <mergeCell ref="AH487:AJ487"/>
    <mergeCell ref="AL487:AN487"/>
    <mergeCell ref="AP487:AR487"/>
    <mergeCell ref="B488:L488"/>
    <mergeCell ref="N488:P488"/>
    <mergeCell ref="R488:T488"/>
    <mergeCell ref="V488:X488"/>
    <mergeCell ref="Z488:AB488"/>
    <mergeCell ref="AD488:AF488"/>
    <mergeCell ref="AH488:AJ488"/>
    <mergeCell ref="B487:L487"/>
    <mergeCell ref="N487:P487"/>
    <mergeCell ref="R487:T487"/>
    <mergeCell ref="V487:X487"/>
    <mergeCell ref="Z487:AB487"/>
    <mergeCell ref="AD487:AF487"/>
    <mergeCell ref="AP485:AR485"/>
    <mergeCell ref="B486:L486"/>
    <mergeCell ref="N486:P486"/>
    <mergeCell ref="R486:T486"/>
    <mergeCell ref="V486:X486"/>
    <mergeCell ref="Z486:AB486"/>
    <mergeCell ref="AD486:AF486"/>
    <mergeCell ref="AH486:AJ486"/>
    <mergeCell ref="AL486:AN486"/>
    <mergeCell ref="AP486:AR486"/>
    <mergeCell ref="AL484:AN484"/>
    <mergeCell ref="AP484:AR484"/>
    <mergeCell ref="B485:L485"/>
    <mergeCell ref="N485:P485"/>
    <mergeCell ref="R485:T485"/>
    <mergeCell ref="V485:X485"/>
    <mergeCell ref="Z485:AB485"/>
    <mergeCell ref="AD485:AF485"/>
    <mergeCell ref="AH485:AJ485"/>
    <mergeCell ref="AL485:AN485"/>
    <mergeCell ref="AH483:AJ483"/>
    <mergeCell ref="AL483:AN483"/>
    <mergeCell ref="AP483:AR483"/>
    <mergeCell ref="B484:L484"/>
    <mergeCell ref="N484:P484"/>
    <mergeCell ref="R484:T484"/>
    <mergeCell ref="V484:X484"/>
    <mergeCell ref="Z484:AB484"/>
    <mergeCell ref="AD484:AF484"/>
    <mergeCell ref="AH484:AJ484"/>
    <mergeCell ref="B483:L483"/>
    <mergeCell ref="N483:P483"/>
    <mergeCell ref="R483:T483"/>
    <mergeCell ref="V483:X483"/>
    <mergeCell ref="Z483:AB483"/>
    <mergeCell ref="AD483:AF483"/>
    <mergeCell ref="AL482:AN482"/>
    <mergeCell ref="AP482:AR482"/>
    <mergeCell ref="AH481:AJ481"/>
    <mergeCell ref="AL481:AN481"/>
    <mergeCell ref="AP481:AR481"/>
    <mergeCell ref="B482:L482"/>
    <mergeCell ref="N482:P482"/>
    <mergeCell ref="R482:T482"/>
    <mergeCell ref="V482:X482"/>
    <mergeCell ref="Z482:AB482"/>
    <mergeCell ref="AD482:AF482"/>
    <mergeCell ref="AH482:AJ482"/>
    <mergeCell ref="B481:L481"/>
    <mergeCell ref="N481:P481"/>
    <mergeCell ref="R481:T481"/>
    <mergeCell ref="V481:X481"/>
    <mergeCell ref="Z481:AB481"/>
    <mergeCell ref="AD481:AF481"/>
    <mergeCell ref="AO478:AR480"/>
    <mergeCell ref="U479:AF479"/>
    <mergeCell ref="AG479:AJ480"/>
    <mergeCell ref="AK479:AN480"/>
    <mergeCell ref="U480:X480"/>
    <mergeCell ref="Y480:AB480"/>
    <mergeCell ref="AC480:AF480"/>
    <mergeCell ref="B476:Q476"/>
    <mergeCell ref="S476:W476"/>
    <mergeCell ref="B478:L480"/>
    <mergeCell ref="M478:P480"/>
    <mergeCell ref="Q478:T480"/>
    <mergeCell ref="U478:AL478"/>
    <mergeCell ref="S471:W471"/>
    <mergeCell ref="S472:W472"/>
    <mergeCell ref="S473:W473"/>
    <mergeCell ref="S474:W474"/>
    <mergeCell ref="B475:Q475"/>
    <mergeCell ref="S475:W475"/>
    <mergeCell ref="S465:W465"/>
    <mergeCell ref="S466:W466"/>
    <mergeCell ref="S467:W467"/>
    <mergeCell ref="S468:W468"/>
    <mergeCell ref="S469:W469"/>
    <mergeCell ref="S470:W470"/>
    <mergeCell ref="S459:W459"/>
    <mergeCell ref="S460:W460"/>
    <mergeCell ref="S461:W461"/>
    <mergeCell ref="S462:W462"/>
    <mergeCell ref="S463:W463"/>
    <mergeCell ref="S464:W464"/>
    <mergeCell ref="S453:W453"/>
    <mergeCell ref="S454:W454"/>
    <mergeCell ref="S455:W455"/>
    <mergeCell ref="S456:W456"/>
    <mergeCell ref="S457:W457"/>
    <mergeCell ref="S458:W458"/>
    <mergeCell ref="S446:W446"/>
    <mergeCell ref="S447:W447"/>
    <mergeCell ref="S448:W448"/>
    <mergeCell ref="B449:Q449"/>
    <mergeCell ref="S449:W449"/>
    <mergeCell ref="B451:X452"/>
    <mergeCell ref="S441:W441"/>
    <mergeCell ref="S442:W442"/>
    <mergeCell ref="S443:W443"/>
    <mergeCell ref="B444:Q444"/>
    <mergeCell ref="S444:W444"/>
    <mergeCell ref="S445:W445"/>
    <mergeCell ref="B435:Q435"/>
    <mergeCell ref="S435:W435"/>
    <mergeCell ref="C436:Q436"/>
    <mergeCell ref="S436:W436"/>
    <mergeCell ref="B438:X439"/>
    <mergeCell ref="S440:W440"/>
    <mergeCell ref="S430:W430"/>
    <mergeCell ref="S431:W431"/>
    <mergeCell ref="B432:Q432"/>
    <mergeCell ref="S432:W432"/>
    <mergeCell ref="C433:X433"/>
    <mergeCell ref="S434:W434"/>
    <mergeCell ref="S425:W425"/>
    <mergeCell ref="S426:W426"/>
    <mergeCell ref="S427:W427"/>
    <mergeCell ref="S428:W428"/>
    <mergeCell ref="B429:Q429"/>
    <mergeCell ref="S429:W429"/>
    <mergeCell ref="B425:Q425"/>
    <mergeCell ref="S419:W419"/>
    <mergeCell ref="S420:W420"/>
    <mergeCell ref="S421:W421"/>
    <mergeCell ref="S422:W422"/>
    <mergeCell ref="S423:W423"/>
    <mergeCell ref="S424:W424"/>
    <mergeCell ref="S414:W414"/>
    <mergeCell ref="S415:W415"/>
    <mergeCell ref="S416:W416"/>
    <mergeCell ref="S417:W417"/>
    <mergeCell ref="S418:W418"/>
    <mergeCell ref="S408:W408"/>
    <mergeCell ref="S409:W409"/>
    <mergeCell ref="S410:W410"/>
    <mergeCell ref="S411:W411"/>
    <mergeCell ref="S412:W412"/>
    <mergeCell ref="S413:W413"/>
    <mergeCell ref="S402:W402"/>
    <mergeCell ref="S403:W403"/>
    <mergeCell ref="S404:W404"/>
    <mergeCell ref="S405:W405"/>
    <mergeCell ref="S406:W406"/>
    <mergeCell ref="S407:W407"/>
    <mergeCell ref="S396:W396"/>
    <mergeCell ref="S397:W397"/>
    <mergeCell ref="S398:W398"/>
    <mergeCell ref="S399:W399"/>
    <mergeCell ref="S400:W400"/>
    <mergeCell ref="B401:X401"/>
    <mergeCell ref="S390:W390"/>
    <mergeCell ref="S391:W391"/>
    <mergeCell ref="S392:W392"/>
    <mergeCell ref="S393:W393"/>
    <mergeCell ref="S394:W394"/>
    <mergeCell ref="S395:W395"/>
    <mergeCell ref="S384:W384"/>
    <mergeCell ref="S385:W385"/>
    <mergeCell ref="S386:W386"/>
    <mergeCell ref="S387:W387"/>
    <mergeCell ref="S388:W388"/>
    <mergeCell ref="S389:W389"/>
    <mergeCell ref="S376:W376"/>
    <mergeCell ref="S377:W377"/>
    <mergeCell ref="B379:X380"/>
    <mergeCell ref="B381:X381"/>
    <mergeCell ref="S382:W382"/>
    <mergeCell ref="S383:W383"/>
    <mergeCell ref="B369:Q369"/>
    <mergeCell ref="S369:W369"/>
    <mergeCell ref="B371:X372"/>
    <mergeCell ref="S373:W373"/>
    <mergeCell ref="S374:W374"/>
    <mergeCell ref="S375:W375"/>
    <mergeCell ref="B363:X364"/>
    <mergeCell ref="S365:W365"/>
    <mergeCell ref="S366:W366"/>
    <mergeCell ref="S367:W367"/>
    <mergeCell ref="B368:Q368"/>
    <mergeCell ref="S368:W368"/>
    <mergeCell ref="B359:Q359"/>
    <mergeCell ref="S359:W359"/>
    <mergeCell ref="B360:Q360"/>
    <mergeCell ref="S360:W360"/>
    <mergeCell ref="B361:Q361"/>
    <mergeCell ref="S361:W361"/>
    <mergeCell ref="B356:Q356"/>
    <mergeCell ref="S356:W356"/>
    <mergeCell ref="B357:Q357"/>
    <mergeCell ref="S357:W357"/>
    <mergeCell ref="B358:Q358"/>
    <mergeCell ref="S358:W358"/>
    <mergeCell ref="B353:Q353"/>
    <mergeCell ref="S353:W353"/>
    <mergeCell ref="B354:Q354"/>
    <mergeCell ref="S354:W354"/>
    <mergeCell ref="B355:Q355"/>
    <mergeCell ref="S355:W355"/>
    <mergeCell ref="B348:I348"/>
    <mergeCell ref="B349:X350"/>
    <mergeCell ref="S351:W351"/>
    <mergeCell ref="B352:Q352"/>
    <mergeCell ref="S352:W352"/>
    <mergeCell ref="W344:AA344"/>
    <mergeCell ref="AB344:AG344"/>
    <mergeCell ref="B345:O346"/>
    <mergeCell ref="P345:U345"/>
    <mergeCell ref="V345:AA345"/>
    <mergeCell ref="AB345:AG345"/>
    <mergeCell ref="Q346:U346"/>
    <mergeCell ref="W346:AA346"/>
    <mergeCell ref="AC346:AG346"/>
    <mergeCell ref="W341:AA341"/>
    <mergeCell ref="AC341:AG341"/>
    <mergeCell ref="W342:AA342"/>
    <mergeCell ref="AC342:AG342"/>
    <mergeCell ref="W343:AA343"/>
    <mergeCell ref="AB343:AG343"/>
    <mergeCell ref="W338:AA338"/>
    <mergeCell ref="AC338:AG338"/>
    <mergeCell ref="W339:AA339"/>
    <mergeCell ref="AC339:AG339"/>
    <mergeCell ref="W340:AA340"/>
    <mergeCell ref="AC340:AG340"/>
    <mergeCell ref="AC333:AG333"/>
    <mergeCell ref="B334:AH334"/>
    <mergeCell ref="B335:U336"/>
    <mergeCell ref="V335:AA336"/>
    <mergeCell ref="AB335:AG336"/>
    <mergeCell ref="W337:AA337"/>
    <mergeCell ref="AC337:AG337"/>
    <mergeCell ref="B330:AA330"/>
    <mergeCell ref="AC330:AG330"/>
    <mergeCell ref="B331:AA331"/>
    <mergeCell ref="AC331:AG331"/>
    <mergeCell ref="B332:AH332"/>
    <mergeCell ref="B333:F333"/>
    <mergeCell ref="H333:L333"/>
    <mergeCell ref="M333:P333"/>
    <mergeCell ref="R333:U333"/>
    <mergeCell ref="V333:AA333"/>
    <mergeCell ref="B328:O328"/>
    <mergeCell ref="Q328:U328"/>
    <mergeCell ref="V328:AA328"/>
    <mergeCell ref="AC328:AG328"/>
    <mergeCell ref="B329:O329"/>
    <mergeCell ref="Q329:U329"/>
    <mergeCell ref="V329:AA329"/>
    <mergeCell ref="AC329:AG329"/>
    <mergeCell ref="B324:AA324"/>
    <mergeCell ref="AC324:AG324"/>
    <mergeCell ref="B325:AH325"/>
    <mergeCell ref="B326:AA326"/>
    <mergeCell ref="AC326:AG326"/>
    <mergeCell ref="Q327:U327"/>
    <mergeCell ref="W327:AA327"/>
    <mergeCell ref="AC327:AG327"/>
    <mergeCell ref="B321:AA321"/>
    <mergeCell ref="AC321:AG321"/>
    <mergeCell ref="B322:AA322"/>
    <mergeCell ref="AC322:AG322"/>
    <mergeCell ref="B323:AA323"/>
    <mergeCell ref="AC323:AG323"/>
    <mergeCell ref="B319:O319"/>
    <mergeCell ref="Q319:U319"/>
    <mergeCell ref="W319:AA319"/>
    <mergeCell ref="AC319:AG319"/>
    <mergeCell ref="B320:AA320"/>
    <mergeCell ref="AC320:AG320"/>
    <mergeCell ref="B317:O317"/>
    <mergeCell ref="Q317:U317"/>
    <mergeCell ref="W317:AA317"/>
    <mergeCell ref="AC317:AG317"/>
    <mergeCell ref="B318:O318"/>
    <mergeCell ref="Q318:U318"/>
    <mergeCell ref="W318:AA318"/>
    <mergeCell ref="AC318:AG318"/>
    <mergeCell ref="B315:O315"/>
    <mergeCell ref="Q315:U315"/>
    <mergeCell ref="W315:AA315"/>
    <mergeCell ref="AC315:AG315"/>
    <mergeCell ref="B316:O316"/>
    <mergeCell ref="Q316:U316"/>
    <mergeCell ref="W316:AA316"/>
    <mergeCell ref="AC316:AG316"/>
    <mergeCell ref="AF307:AJ307"/>
    <mergeCell ref="B309:I309"/>
    <mergeCell ref="B310:AH311"/>
    <mergeCell ref="B312:AH312"/>
    <mergeCell ref="B313:O314"/>
    <mergeCell ref="P313:U314"/>
    <mergeCell ref="V313:AA314"/>
    <mergeCell ref="AB313:AG314"/>
    <mergeCell ref="AH313:AH314"/>
    <mergeCell ref="B306:L306"/>
    <mergeCell ref="N306:R306"/>
    <mergeCell ref="T306:X306"/>
    <mergeCell ref="Z306:AD306"/>
    <mergeCell ref="B307:L307"/>
    <mergeCell ref="N307:R307"/>
    <mergeCell ref="T307:X307"/>
    <mergeCell ref="Z307:AD307"/>
    <mergeCell ref="B304:L304"/>
    <mergeCell ref="N304:R304"/>
    <mergeCell ref="T304:X304"/>
    <mergeCell ref="Z304:AD304"/>
    <mergeCell ref="AF304:AJ304"/>
    <mergeCell ref="B305:L305"/>
    <mergeCell ref="N305:R305"/>
    <mergeCell ref="T305:X305"/>
    <mergeCell ref="Z305:AD305"/>
    <mergeCell ref="AE305:AJ306"/>
    <mergeCell ref="B303:L303"/>
    <mergeCell ref="N303:R303"/>
    <mergeCell ref="T303:X303"/>
    <mergeCell ref="Z303:AD303"/>
    <mergeCell ref="AF303:AJ303"/>
    <mergeCell ref="B301:L302"/>
    <mergeCell ref="M301:AI302"/>
    <mergeCell ref="AJ301:AJ302"/>
    <mergeCell ref="AK301:AK302"/>
    <mergeCell ref="B295:Q295"/>
    <mergeCell ref="S295:W295"/>
    <mergeCell ref="B296:Q296"/>
    <mergeCell ref="S296:W296"/>
    <mergeCell ref="B298:I298"/>
    <mergeCell ref="B299:AK300"/>
    <mergeCell ref="B291:Q291"/>
    <mergeCell ref="S291:W291"/>
    <mergeCell ref="B292:X292"/>
    <mergeCell ref="B293:Q293"/>
    <mergeCell ref="S293:W293"/>
    <mergeCell ref="B294:Q294"/>
    <mergeCell ref="S294:W294"/>
    <mergeCell ref="B288:Q288"/>
    <mergeCell ref="S288:W288"/>
    <mergeCell ref="B289:Q289"/>
    <mergeCell ref="S289:W289"/>
    <mergeCell ref="B290:Q290"/>
    <mergeCell ref="S290:W290"/>
    <mergeCell ref="B284:Q284"/>
    <mergeCell ref="S284:W284"/>
    <mergeCell ref="B285:X285"/>
    <mergeCell ref="B286:Q286"/>
    <mergeCell ref="S286:W286"/>
    <mergeCell ref="B287:Q287"/>
    <mergeCell ref="S287:W287"/>
    <mergeCell ref="S279:W279"/>
    <mergeCell ref="S280:W280"/>
    <mergeCell ref="S281:W281"/>
    <mergeCell ref="B282:Q282"/>
    <mergeCell ref="S282:W282"/>
    <mergeCell ref="B283:Q283"/>
    <mergeCell ref="S283:W283"/>
    <mergeCell ref="I274:L274"/>
    <mergeCell ref="S274:W274"/>
    <mergeCell ref="B275:X275"/>
    <mergeCell ref="S276:W276"/>
    <mergeCell ref="S277:W277"/>
    <mergeCell ref="S278:W278"/>
    <mergeCell ref="I272:L272"/>
    <mergeCell ref="M272:Q272"/>
    <mergeCell ref="S272:W272"/>
    <mergeCell ref="B273:G273"/>
    <mergeCell ref="I273:L273"/>
    <mergeCell ref="S273:W273"/>
    <mergeCell ref="I270:L270"/>
    <mergeCell ref="S270:W270"/>
    <mergeCell ref="I271:L271"/>
    <mergeCell ref="M271:Q271"/>
    <mergeCell ref="S271:W271"/>
    <mergeCell ref="S266:W266"/>
    <mergeCell ref="S267:W267"/>
    <mergeCell ref="B268:X268"/>
    <mergeCell ref="I269:L269"/>
    <mergeCell ref="M269:Q269"/>
    <mergeCell ref="S269:W269"/>
    <mergeCell ref="B271:G271"/>
    <mergeCell ref="S254:W254"/>
    <mergeCell ref="B255:Q255"/>
    <mergeCell ref="S255:W255"/>
    <mergeCell ref="B256:Q256"/>
    <mergeCell ref="S256:W256"/>
    <mergeCell ref="B250:I250"/>
    <mergeCell ref="B251:X252"/>
    <mergeCell ref="B253:Q253"/>
    <mergeCell ref="S253:W253"/>
    <mergeCell ref="S247:X247"/>
    <mergeCell ref="S248:X248"/>
    <mergeCell ref="B242:Q242"/>
    <mergeCell ref="S243:X243"/>
    <mergeCell ref="S244:X244"/>
    <mergeCell ref="S246:X246"/>
    <mergeCell ref="B245:X245"/>
    <mergeCell ref="B237:Q237"/>
    <mergeCell ref="S239:X239"/>
    <mergeCell ref="B239:Q239"/>
    <mergeCell ref="B243:Q243"/>
    <mergeCell ref="B244:Q244"/>
    <mergeCell ref="B246:Q246"/>
    <mergeCell ref="B247:Q247"/>
    <mergeCell ref="B248:Q248"/>
    <mergeCell ref="B240:Q240"/>
    <mergeCell ref="R242:X242"/>
    <mergeCell ref="B241:X241"/>
    <mergeCell ref="R240:X240"/>
    <mergeCell ref="R237:X237"/>
    <mergeCell ref="B238:Q238"/>
    <mergeCell ref="S238:X238"/>
    <mergeCell ref="B233:Q233"/>
    <mergeCell ref="B236:W236"/>
    <mergeCell ref="B227:X227"/>
    <mergeCell ref="B228:Q228"/>
    <mergeCell ref="B231:Q231"/>
    <mergeCell ref="B221:Q221"/>
    <mergeCell ref="S221:W221"/>
    <mergeCell ref="B222:Q222"/>
    <mergeCell ref="S222:W222"/>
    <mergeCell ref="B224:I224"/>
    <mergeCell ref="B225:X226"/>
    <mergeCell ref="B218:Q218"/>
    <mergeCell ref="S218:W218"/>
    <mergeCell ref="B219:Q219"/>
    <mergeCell ref="S219:W219"/>
    <mergeCell ref="B220:Q220"/>
    <mergeCell ref="S220:W220"/>
    <mergeCell ref="B229:Q229"/>
    <mergeCell ref="B230:Q230"/>
    <mergeCell ref="B234:Q234"/>
    <mergeCell ref="B235:Q235"/>
    <mergeCell ref="R228:X228"/>
    <mergeCell ref="S229:X229"/>
    <mergeCell ref="S230:X230"/>
    <mergeCell ref="R231:X231"/>
    <mergeCell ref="B232:X232"/>
    <mergeCell ref="R233:X233"/>
    <mergeCell ref="S234:X234"/>
    <mergeCell ref="S235:X235"/>
    <mergeCell ref="B212:Q212"/>
    <mergeCell ref="S212:W212"/>
    <mergeCell ref="B213:Q213"/>
    <mergeCell ref="S213:W213"/>
    <mergeCell ref="B215:X216"/>
    <mergeCell ref="B217:Q217"/>
    <mergeCell ref="S217:W217"/>
    <mergeCell ref="B209:Q209"/>
    <mergeCell ref="S209:W209"/>
    <mergeCell ref="B210:Q210"/>
    <mergeCell ref="S210:W210"/>
    <mergeCell ref="B211:Q211"/>
    <mergeCell ref="S211:W211"/>
    <mergeCell ref="B206:Q206"/>
    <mergeCell ref="S206:W206"/>
    <mergeCell ref="B207:Q207"/>
    <mergeCell ref="S207:W207"/>
    <mergeCell ref="B208:Q208"/>
    <mergeCell ref="S208:W208"/>
    <mergeCell ref="B203:Q203"/>
    <mergeCell ref="S203:W203"/>
    <mergeCell ref="B204:Q204"/>
    <mergeCell ref="S204:W204"/>
    <mergeCell ref="B205:Q205"/>
    <mergeCell ref="S205:W205"/>
    <mergeCell ref="B200:Q200"/>
    <mergeCell ref="S200:W200"/>
    <mergeCell ref="B201:Q201"/>
    <mergeCell ref="S201:W201"/>
    <mergeCell ref="B202:Q202"/>
    <mergeCell ref="S202:W202"/>
    <mergeCell ref="B193:L193"/>
    <mergeCell ref="N193:R193"/>
    <mergeCell ref="B196:I196"/>
    <mergeCell ref="B197:X198"/>
    <mergeCell ref="B199:Q199"/>
    <mergeCell ref="S199:W199"/>
    <mergeCell ref="B191:L191"/>
    <mergeCell ref="N191:R191"/>
    <mergeCell ref="S191:T191"/>
    <mergeCell ref="U191:Y191"/>
    <mergeCell ref="B192:L192"/>
    <mergeCell ref="N192:R192"/>
    <mergeCell ref="S192:T192"/>
    <mergeCell ref="U192:Y192"/>
    <mergeCell ref="B189:L189"/>
    <mergeCell ref="N189:R189"/>
    <mergeCell ref="S189:Y189"/>
    <mergeCell ref="B190:L190"/>
    <mergeCell ref="N190:R190"/>
    <mergeCell ref="S190:Y190"/>
    <mergeCell ref="B187:L187"/>
    <mergeCell ref="N187:R187"/>
    <mergeCell ref="S187:Y187"/>
    <mergeCell ref="B188:L188"/>
    <mergeCell ref="N188:R188"/>
    <mergeCell ref="S188:Y188"/>
    <mergeCell ref="B185:L185"/>
    <mergeCell ref="N185:R185"/>
    <mergeCell ref="S185:Y185"/>
    <mergeCell ref="B186:L186"/>
    <mergeCell ref="N186:R186"/>
    <mergeCell ref="S186:Y186"/>
    <mergeCell ref="B183:L183"/>
    <mergeCell ref="N183:R183"/>
    <mergeCell ref="S183:Y183"/>
    <mergeCell ref="B184:L184"/>
    <mergeCell ref="N184:R184"/>
    <mergeCell ref="S184:Y184"/>
    <mergeCell ref="B181:L181"/>
    <mergeCell ref="N181:R181"/>
    <mergeCell ref="S181:Y181"/>
    <mergeCell ref="B182:L182"/>
    <mergeCell ref="N182:R182"/>
    <mergeCell ref="S182:Y182"/>
    <mergeCell ref="T147:AC147"/>
    <mergeCell ref="AE147:AI147"/>
    <mergeCell ref="N148:R148"/>
    <mergeCell ref="S148:AD148"/>
    <mergeCell ref="AE148:AJ148"/>
    <mergeCell ref="N149:R149"/>
    <mergeCell ref="B179:L179"/>
    <mergeCell ref="N179:R179"/>
    <mergeCell ref="S179:T179"/>
    <mergeCell ref="U179:Y179"/>
    <mergeCell ref="B180:L180"/>
    <mergeCell ref="N180:R180"/>
    <mergeCell ref="S180:Y180"/>
    <mergeCell ref="B172:V172"/>
    <mergeCell ref="B173:V173"/>
    <mergeCell ref="B176:Z177"/>
    <mergeCell ref="B178:L178"/>
    <mergeCell ref="M178:R178"/>
    <mergeCell ref="S178:Y178"/>
    <mergeCell ref="B164:D164"/>
    <mergeCell ref="F164:V164"/>
    <mergeCell ref="B165:V165"/>
    <mergeCell ref="B166:V166"/>
    <mergeCell ref="N167:V167"/>
    <mergeCell ref="B171:V171"/>
    <mergeCell ref="N143:Q143"/>
    <mergeCell ref="B144:R144"/>
    <mergeCell ref="S144:AD144"/>
    <mergeCell ref="AE144:AJ144"/>
    <mergeCell ref="AE140:AI140"/>
    <mergeCell ref="C141:L141"/>
    <mergeCell ref="N141:Q141"/>
    <mergeCell ref="T141:AA141"/>
    <mergeCell ref="AB141:AC141"/>
    <mergeCell ref="AE141:AI141"/>
    <mergeCell ref="B161:D161"/>
    <mergeCell ref="F161:V161"/>
    <mergeCell ref="B162:D162"/>
    <mergeCell ref="F162:V162"/>
    <mergeCell ref="B163:D163"/>
    <mergeCell ref="F163:V163"/>
    <mergeCell ref="B157:V157"/>
    <mergeCell ref="B158:V158"/>
    <mergeCell ref="B159:D159"/>
    <mergeCell ref="F159:V159"/>
    <mergeCell ref="B160:D160"/>
    <mergeCell ref="F160:V160"/>
    <mergeCell ref="T149:AC149"/>
    <mergeCell ref="AE149:AI149"/>
    <mergeCell ref="N150:R150"/>
    <mergeCell ref="N151:R151"/>
    <mergeCell ref="S151:AD151"/>
    <mergeCell ref="AE151:AJ151"/>
    <mergeCell ref="B147:B151"/>
    <mergeCell ref="C147:L151"/>
    <mergeCell ref="M147:M151"/>
    <mergeCell ref="N147:R147"/>
    <mergeCell ref="AE137:AI137"/>
    <mergeCell ref="A138:A151"/>
    <mergeCell ref="C138:AC138"/>
    <mergeCell ref="AE138:AI138"/>
    <mergeCell ref="B139:R139"/>
    <mergeCell ref="S139:AD139"/>
    <mergeCell ref="AE139:AJ139"/>
    <mergeCell ref="C140:L140"/>
    <mergeCell ref="N140:Q140"/>
    <mergeCell ref="T140:AC140"/>
    <mergeCell ref="C133:AC133"/>
    <mergeCell ref="AE133:AI133"/>
    <mergeCell ref="C134:AC134"/>
    <mergeCell ref="AE134:AI134"/>
    <mergeCell ref="A135:A137"/>
    <mergeCell ref="C135:AC135"/>
    <mergeCell ref="AE135:AI135"/>
    <mergeCell ref="C136:AC136"/>
    <mergeCell ref="AE136:AI136"/>
    <mergeCell ref="C137:AC137"/>
    <mergeCell ref="B145:L145"/>
    <mergeCell ref="M145:R145"/>
    <mergeCell ref="T145:AC145"/>
    <mergeCell ref="AE145:AI145"/>
    <mergeCell ref="C146:L146"/>
    <mergeCell ref="N146:R146"/>
    <mergeCell ref="S146:AD146"/>
    <mergeCell ref="AE146:AJ146"/>
    <mergeCell ref="B142:R142"/>
    <mergeCell ref="T142:AC142"/>
    <mergeCell ref="AE142:AI142"/>
    <mergeCell ref="C143:L143"/>
    <mergeCell ref="AE119:AI119"/>
    <mergeCell ref="C120:AC120"/>
    <mergeCell ref="AE120:AI120"/>
    <mergeCell ref="C121:AC121"/>
    <mergeCell ref="AE121:AI121"/>
    <mergeCell ref="C116:AC116"/>
    <mergeCell ref="AE116:AI116"/>
    <mergeCell ref="C117:AC117"/>
    <mergeCell ref="AE117:AI117"/>
    <mergeCell ref="C118:AC118"/>
    <mergeCell ref="AE118:AI118"/>
    <mergeCell ref="C130:AC130"/>
    <mergeCell ref="AE130:AI130"/>
    <mergeCell ref="C131:AC131"/>
    <mergeCell ref="AE131:AI131"/>
    <mergeCell ref="C132:AC132"/>
    <mergeCell ref="AE132:AI132"/>
    <mergeCell ref="C127:AC127"/>
    <mergeCell ref="AE127:AI127"/>
    <mergeCell ref="C128:AC128"/>
    <mergeCell ref="AE128:AI128"/>
    <mergeCell ref="C129:AC129"/>
    <mergeCell ref="AE129:AI129"/>
    <mergeCell ref="C125:L125"/>
    <mergeCell ref="N125:R125"/>
    <mergeCell ref="S125:W125"/>
    <mergeCell ref="Y125:AC125"/>
    <mergeCell ref="AE125:AI125"/>
    <mergeCell ref="C126:AC126"/>
    <mergeCell ref="AE126:AI126"/>
    <mergeCell ref="C113:AC113"/>
    <mergeCell ref="AE113:AI113"/>
    <mergeCell ref="C114:AC114"/>
    <mergeCell ref="AE114:AI114"/>
    <mergeCell ref="C115:AC115"/>
    <mergeCell ref="AE115:AI115"/>
    <mergeCell ref="C110:AC110"/>
    <mergeCell ref="AE110:AI110"/>
    <mergeCell ref="C111:AC111"/>
    <mergeCell ref="AE111:AI111"/>
    <mergeCell ref="C112:AC112"/>
    <mergeCell ref="AE112:AI112"/>
    <mergeCell ref="A107:A134"/>
    <mergeCell ref="C107:Q107"/>
    <mergeCell ref="S107:W107"/>
    <mergeCell ref="Y107:AC107"/>
    <mergeCell ref="AE107:AI107"/>
    <mergeCell ref="B108:B112"/>
    <mergeCell ref="C108:AC108"/>
    <mergeCell ref="AE108:AI108"/>
    <mergeCell ref="C109:AC109"/>
    <mergeCell ref="AE109:AI109"/>
    <mergeCell ref="C122:AC122"/>
    <mergeCell ref="AE122:AI122"/>
    <mergeCell ref="C123:AC123"/>
    <mergeCell ref="AE123:AI123"/>
    <mergeCell ref="C124:L124"/>
    <mergeCell ref="N124:R124"/>
    <mergeCell ref="S124:W124"/>
    <mergeCell ref="Y124:AC124"/>
    <mergeCell ref="AE124:AI124"/>
    <mergeCell ref="C119:AC119"/>
    <mergeCell ref="C104:AC104"/>
    <mergeCell ref="AE104:AI104"/>
    <mergeCell ref="C105:AC105"/>
    <mergeCell ref="AE105:AI105"/>
    <mergeCell ref="C106:AC106"/>
    <mergeCell ref="AE106:AI106"/>
    <mergeCell ref="C101:AC101"/>
    <mergeCell ref="AE101:AI101"/>
    <mergeCell ref="C102:AC102"/>
    <mergeCell ref="AE102:AI102"/>
    <mergeCell ref="C103:AC103"/>
    <mergeCell ref="AE103:AI103"/>
    <mergeCell ref="C98:AC98"/>
    <mergeCell ref="AE98:AI98"/>
    <mergeCell ref="C99:AC99"/>
    <mergeCell ref="AE99:AI99"/>
    <mergeCell ref="C100:AC100"/>
    <mergeCell ref="AE100:AI100"/>
    <mergeCell ref="C96:Q96"/>
    <mergeCell ref="S96:W96"/>
    <mergeCell ref="X96:AC96"/>
    <mergeCell ref="AE96:AI96"/>
    <mergeCell ref="C97:AC97"/>
    <mergeCell ref="AE97:AI97"/>
    <mergeCell ref="C94:Q94"/>
    <mergeCell ref="S94:W94"/>
    <mergeCell ref="Y94:AC94"/>
    <mergeCell ref="AE94:AI94"/>
    <mergeCell ref="C95:Q95"/>
    <mergeCell ref="S95:W95"/>
    <mergeCell ref="Y95:AC95"/>
    <mergeCell ref="AE95:AI95"/>
    <mergeCell ref="C92:Q92"/>
    <mergeCell ref="S92:W92"/>
    <mergeCell ref="X92:AC92"/>
    <mergeCell ref="AE92:AI92"/>
    <mergeCell ref="C93:Q93"/>
    <mergeCell ref="S93:W93"/>
    <mergeCell ref="Y93:AC93"/>
    <mergeCell ref="AE93:AI93"/>
    <mergeCell ref="C90:Q90"/>
    <mergeCell ref="S90:W90"/>
    <mergeCell ref="Y90:AC90"/>
    <mergeCell ref="AE90:AI90"/>
    <mergeCell ref="C91:Q91"/>
    <mergeCell ref="S91:W91"/>
    <mergeCell ref="X91:AC91"/>
    <mergeCell ref="AE91:AI91"/>
    <mergeCell ref="C88:Q88"/>
    <mergeCell ref="S88:W88"/>
    <mergeCell ref="Y88:AC88"/>
    <mergeCell ref="AE88:AI88"/>
    <mergeCell ref="C89:Q89"/>
    <mergeCell ref="S89:W89"/>
    <mergeCell ref="X89:AC89"/>
    <mergeCell ref="AE89:AI89"/>
    <mergeCell ref="C86:Q86"/>
    <mergeCell ref="S86:W86"/>
    <mergeCell ref="X86:AC86"/>
    <mergeCell ref="AE86:AI86"/>
    <mergeCell ref="C87:Q87"/>
    <mergeCell ref="S87:W87"/>
    <mergeCell ref="Y87:AC87"/>
    <mergeCell ref="AE87:AI87"/>
    <mergeCell ref="AE77:AI77"/>
    <mergeCell ref="C78:Q78"/>
    <mergeCell ref="C84:Q84"/>
    <mergeCell ref="S84:W84"/>
    <mergeCell ref="X84:AC84"/>
    <mergeCell ref="AE84:AI84"/>
    <mergeCell ref="C85:Q85"/>
    <mergeCell ref="R85:W85"/>
    <mergeCell ref="X85:AC85"/>
    <mergeCell ref="AE85:AI85"/>
    <mergeCell ref="C82:Q82"/>
    <mergeCell ref="S82:W82"/>
    <mergeCell ref="X82:AC82"/>
    <mergeCell ref="AE82:AI82"/>
    <mergeCell ref="C83:Q83"/>
    <mergeCell ref="S83:W83"/>
    <mergeCell ref="Y83:AC83"/>
    <mergeCell ref="AE83:AI83"/>
    <mergeCell ref="C80:Q80"/>
    <mergeCell ref="S80:W80"/>
    <mergeCell ref="Y80:AC80"/>
    <mergeCell ref="AE80:AI80"/>
    <mergeCell ref="C81:Q81"/>
    <mergeCell ref="S81:W81"/>
    <mergeCell ref="Y81:AC81"/>
    <mergeCell ref="AE81:AI81"/>
    <mergeCell ref="S74:W74"/>
    <mergeCell ref="Y74:AC74"/>
    <mergeCell ref="AE74:AI74"/>
    <mergeCell ref="C75:Q75"/>
    <mergeCell ref="S75:W75"/>
    <mergeCell ref="Y75:AC75"/>
    <mergeCell ref="AE75:AI75"/>
    <mergeCell ref="A72:A106"/>
    <mergeCell ref="C72:Q72"/>
    <mergeCell ref="R72:W72"/>
    <mergeCell ref="X72:AC72"/>
    <mergeCell ref="AE72:AI72"/>
    <mergeCell ref="C73:Q73"/>
    <mergeCell ref="S73:W73"/>
    <mergeCell ref="Y73:AC73"/>
    <mergeCell ref="AE73:AI73"/>
    <mergeCell ref="C74:Q74"/>
    <mergeCell ref="S78:W78"/>
    <mergeCell ref="Y78:AC78"/>
    <mergeCell ref="AE78:AI78"/>
    <mergeCell ref="C79:Q79"/>
    <mergeCell ref="S79:W79"/>
    <mergeCell ref="Y79:AC79"/>
    <mergeCell ref="AE79:AI79"/>
    <mergeCell ref="C76:Q76"/>
    <mergeCell ref="S76:W76"/>
    <mergeCell ref="Y76:AC76"/>
    <mergeCell ref="AE76:AI76"/>
    <mergeCell ref="B77:B82"/>
    <mergeCell ref="C77:Q77"/>
    <mergeCell ref="S77:W77"/>
    <mergeCell ref="Y77:AC77"/>
    <mergeCell ref="Y53:AC53"/>
    <mergeCell ref="C54:W54"/>
    <mergeCell ref="Y54:AC54"/>
    <mergeCell ref="C55:W55"/>
    <mergeCell ref="Y55:AC55"/>
    <mergeCell ref="C56:W56"/>
    <mergeCell ref="Y56:AC56"/>
    <mergeCell ref="C69:W69"/>
    <mergeCell ref="Y69:AC69"/>
    <mergeCell ref="C70:W70"/>
    <mergeCell ref="Y70:AC70"/>
    <mergeCell ref="C71:W71"/>
    <mergeCell ref="Y71:AC71"/>
    <mergeCell ref="C66:W66"/>
    <mergeCell ref="Y66:AC66"/>
    <mergeCell ref="C67:W67"/>
    <mergeCell ref="Y67:AC67"/>
    <mergeCell ref="C68:W68"/>
    <mergeCell ref="Y68:AC68"/>
    <mergeCell ref="C63:W63"/>
    <mergeCell ref="Y63:AC63"/>
    <mergeCell ref="C64:W64"/>
    <mergeCell ref="Y64:AC64"/>
    <mergeCell ref="C65:W65"/>
    <mergeCell ref="Y65:AC65"/>
    <mergeCell ref="Y48:AC48"/>
    <mergeCell ref="Y49:AC49"/>
    <mergeCell ref="A50:A71"/>
    <mergeCell ref="C50:W50"/>
    <mergeCell ref="Y50:AC50"/>
    <mergeCell ref="C51:W51"/>
    <mergeCell ref="Y51:AC51"/>
    <mergeCell ref="C52:W52"/>
    <mergeCell ref="Y52:AC52"/>
    <mergeCell ref="C53:W53"/>
    <mergeCell ref="AE41:AI41"/>
    <mergeCell ref="C42:AC42"/>
    <mergeCell ref="AE42:AI42"/>
    <mergeCell ref="C43:AC43"/>
    <mergeCell ref="AE43:AI43"/>
    <mergeCell ref="A44:A49"/>
    <mergeCell ref="Y44:AC44"/>
    <mergeCell ref="Y45:AC45"/>
    <mergeCell ref="Y46:AC46"/>
    <mergeCell ref="Y47:AC47"/>
    <mergeCell ref="C60:W60"/>
    <mergeCell ref="Y60:AC60"/>
    <mergeCell ref="C61:W61"/>
    <mergeCell ref="Y61:AC61"/>
    <mergeCell ref="C62:W62"/>
    <mergeCell ref="Y62:AC62"/>
    <mergeCell ref="C57:W57"/>
    <mergeCell ref="Y57:AC57"/>
    <mergeCell ref="C58:W58"/>
    <mergeCell ref="Y58:AC58"/>
    <mergeCell ref="C59:W59"/>
    <mergeCell ref="Y59:AC59"/>
    <mergeCell ref="AE38:AI38"/>
    <mergeCell ref="C39:AC39"/>
    <mergeCell ref="AE39:AI39"/>
    <mergeCell ref="C40:J40"/>
    <mergeCell ref="L40:P40"/>
    <mergeCell ref="Q40:W40"/>
    <mergeCell ref="Y40:AC40"/>
    <mergeCell ref="AE40:AI40"/>
    <mergeCell ref="A34:A43"/>
    <mergeCell ref="C34:AC34"/>
    <mergeCell ref="AE34:AI34"/>
    <mergeCell ref="C35:AC35"/>
    <mergeCell ref="AE35:AI35"/>
    <mergeCell ref="C36:AC36"/>
    <mergeCell ref="AE36:AI36"/>
    <mergeCell ref="C37:AC37"/>
    <mergeCell ref="AE37:AI37"/>
    <mergeCell ref="C38:AC38"/>
    <mergeCell ref="C33:J33"/>
    <mergeCell ref="L33:P33"/>
    <mergeCell ref="Q33:W33"/>
    <mergeCell ref="Y33:AC33"/>
    <mergeCell ref="AE33:AI33"/>
    <mergeCell ref="C31:Z31"/>
    <mergeCell ref="AB31:AC31"/>
    <mergeCell ref="AE31:AI31"/>
    <mergeCell ref="C32:J32"/>
    <mergeCell ref="L32:P32"/>
    <mergeCell ref="Q32:W32"/>
    <mergeCell ref="Y32:AC32"/>
    <mergeCell ref="AE32:AI32"/>
    <mergeCell ref="C29:W29"/>
    <mergeCell ref="Y29:Z29"/>
    <mergeCell ref="AB29:AC29"/>
    <mergeCell ref="AE29:AI29"/>
    <mergeCell ref="C30:Z30"/>
    <mergeCell ref="AB30:AC30"/>
    <mergeCell ref="AE30:AI30"/>
    <mergeCell ref="C27:AC27"/>
    <mergeCell ref="AE27:AI27"/>
    <mergeCell ref="C28:P28"/>
    <mergeCell ref="R28:S28"/>
    <mergeCell ref="U28:W28"/>
    <mergeCell ref="Y28:Z28"/>
    <mergeCell ref="AB28:AC28"/>
    <mergeCell ref="AE28:AI28"/>
    <mergeCell ref="C26:P26"/>
    <mergeCell ref="R26:S26"/>
    <mergeCell ref="U26:W26"/>
    <mergeCell ref="Y26:Z26"/>
    <mergeCell ref="AB26:AC26"/>
    <mergeCell ref="AE26:AI26"/>
    <mergeCell ref="C25:P25"/>
    <mergeCell ref="R25:S25"/>
    <mergeCell ref="U25:W25"/>
    <mergeCell ref="Y25:Z25"/>
    <mergeCell ref="AB25:AC25"/>
    <mergeCell ref="AE25:AI25"/>
    <mergeCell ref="AB22:AC22"/>
    <mergeCell ref="AE22:AI22"/>
    <mergeCell ref="C23:AC23"/>
    <mergeCell ref="AE23:AI23"/>
    <mergeCell ref="C24:P24"/>
    <mergeCell ref="R24:S24"/>
    <mergeCell ref="U24:W24"/>
    <mergeCell ref="Y24:Z24"/>
    <mergeCell ref="AB24:AC24"/>
    <mergeCell ref="AE24:AI24"/>
    <mergeCell ref="C19:AC19"/>
    <mergeCell ref="AE19:AI19"/>
    <mergeCell ref="B20:B23"/>
    <mergeCell ref="C20:Z20"/>
    <mergeCell ref="AB20:AC20"/>
    <mergeCell ref="AE20:AI20"/>
    <mergeCell ref="C21:Z21"/>
    <mergeCell ref="AB21:AC21"/>
    <mergeCell ref="AE21:AI21"/>
    <mergeCell ref="C22:Z22"/>
    <mergeCell ref="AB18:AC18"/>
    <mergeCell ref="AE18:AI18"/>
    <mergeCell ref="C16:Z16"/>
    <mergeCell ref="AB16:AC16"/>
    <mergeCell ref="AE16:AI16"/>
    <mergeCell ref="C17:W17"/>
    <mergeCell ref="Y17:Z17"/>
    <mergeCell ref="AB17:AC17"/>
    <mergeCell ref="AE17:AI17"/>
    <mergeCell ref="Y14:Z14"/>
    <mergeCell ref="AB14:AC14"/>
    <mergeCell ref="AE14:AI14"/>
    <mergeCell ref="C15:P15"/>
    <mergeCell ref="R15:S15"/>
    <mergeCell ref="U15:W15"/>
    <mergeCell ref="Y15:Z15"/>
    <mergeCell ref="AB15:AC15"/>
    <mergeCell ref="AE15:AI15"/>
    <mergeCell ref="A7:A33"/>
    <mergeCell ref="C7:P7"/>
    <mergeCell ref="R7:S7"/>
    <mergeCell ref="U7:W7"/>
    <mergeCell ref="Y7:Z7"/>
    <mergeCell ref="AB7:AC7"/>
    <mergeCell ref="C9:AC9"/>
    <mergeCell ref="C14:P14"/>
    <mergeCell ref="R14:S14"/>
    <mergeCell ref="U14:W14"/>
    <mergeCell ref="AE11:AI11"/>
    <mergeCell ref="C12:Z12"/>
    <mergeCell ref="AB12:AC12"/>
    <mergeCell ref="AE12:AI12"/>
    <mergeCell ref="C13:W13"/>
    <mergeCell ref="Y13:Z13"/>
    <mergeCell ref="AB13:AC13"/>
    <mergeCell ref="AE13:AI13"/>
    <mergeCell ref="AE9:AI9"/>
    <mergeCell ref="C10:Z10"/>
    <mergeCell ref="AB10:AC10"/>
    <mergeCell ref="AE10:AI10"/>
    <mergeCell ref="B11:B17"/>
    <mergeCell ref="C11:P11"/>
    <mergeCell ref="R11:S11"/>
    <mergeCell ref="U11:W11"/>
    <mergeCell ref="Y11:Z11"/>
    <mergeCell ref="AB11:AC11"/>
    <mergeCell ref="C18:P18"/>
    <mergeCell ref="R18:S18"/>
    <mergeCell ref="U18:W18"/>
    <mergeCell ref="Y18:Z18"/>
    <mergeCell ref="G4:Q6"/>
    <mergeCell ref="R4:AD4"/>
    <mergeCell ref="AE4:AJ6"/>
    <mergeCell ref="R5:X5"/>
    <mergeCell ref="Y5:AD5"/>
    <mergeCell ref="R6:T6"/>
    <mergeCell ref="U6:X6"/>
    <mergeCell ref="Y6:AA6"/>
    <mergeCell ref="AB6:AD6"/>
    <mergeCell ref="AE7:AI7"/>
    <mergeCell ref="C8:P8"/>
    <mergeCell ref="R8:S8"/>
    <mergeCell ref="U8:W8"/>
    <mergeCell ref="Y8:Z8"/>
    <mergeCell ref="AB8:AC8"/>
    <mergeCell ref="AE8:AI8"/>
  </mergeCells>
  <hyperlinks>
    <hyperlink ref="K2" r:id="rId1" xr:uid="{883391AF-AED0-4B4A-BA1E-4DBE95969AE5}"/>
  </hyperlinks>
  <pageMargins left="0.35433070866141736" right="0.23622047244094491" top="0.43307086614173229" bottom="0.39370078740157483" header="0.31496062992125984" footer="0.31496062992125984"/>
  <pageSetup scale="5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38C6-B696-408E-BDE6-A70D7ED01168}">
  <dimension ref="A1:R22"/>
  <sheetViews>
    <sheetView showGridLines="0" tabSelected="1" workbookViewId="0">
      <selection activeCell="N3" sqref="N3"/>
    </sheetView>
  </sheetViews>
  <sheetFormatPr baseColWidth="10" defaultRowHeight="15" x14ac:dyDescent="0.3"/>
  <cols>
    <col min="1" max="1" width="6.28515625" style="755" customWidth="1"/>
    <col min="2" max="2" width="6.85546875" style="755" customWidth="1"/>
    <col min="3" max="3" width="9.5703125" style="755" customWidth="1"/>
    <col min="4" max="4" width="16.42578125" style="755" customWidth="1"/>
    <col min="5" max="5" width="14.85546875" style="755" customWidth="1"/>
    <col min="6" max="6" width="8.140625" style="755" bestFit="1" customWidth="1"/>
    <col min="7" max="7" width="17.5703125" style="755" bestFit="1" customWidth="1"/>
    <col min="8" max="8" width="5.5703125" style="755" customWidth="1"/>
    <col min="9" max="12" width="11.5703125" style="755" bestFit="1" customWidth="1"/>
    <col min="13" max="13" width="12" style="755" bestFit="1" customWidth="1"/>
    <col min="14" max="16384" width="11.42578125" style="755"/>
  </cols>
  <sheetData>
    <row r="1" spans="1:18" x14ac:dyDescent="0.3">
      <c r="A1" s="754"/>
      <c r="B1" s="754"/>
      <c r="C1" s="754"/>
      <c r="D1" s="754"/>
      <c r="E1" s="757"/>
      <c r="F1" s="754"/>
      <c r="G1" s="754"/>
      <c r="H1" s="756"/>
      <c r="I1" s="754"/>
      <c r="J1" s="754"/>
      <c r="K1" s="754"/>
      <c r="L1" s="754"/>
      <c r="M1" s="754"/>
      <c r="N1" s="757"/>
      <c r="O1" s="753"/>
      <c r="P1" s="753"/>
      <c r="Q1" s="753"/>
      <c r="R1" s="753"/>
    </row>
    <row r="2" spans="1:18" x14ac:dyDescent="0.3">
      <c r="A2" s="754"/>
      <c r="B2" s="754"/>
      <c r="C2" s="754"/>
      <c r="D2" s="757"/>
      <c r="E2" s="754"/>
      <c r="F2" s="758" t="s">
        <v>618</v>
      </c>
      <c r="G2" s="783">
        <v>36789.360000000001</v>
      </c>
      <c r="H2" s="784"/>
      <c r="I2" s="785" t="s">
        <v>619</v>
      </c>
      <c r="J2" s="786">
        <v>64216</v>
      </c>
      <c r="K2" s="753"/>
      <c r="L2" s="787" t="s">
        <v>620</v>
      </c>
      <c r="M2" s="788">
        <f>+J2*12</f>
        <v>770592</v>
      </c>
      <c r="N2" s="753"/>
      <c r="O2" s="753"/>
      <c r="P2" s="753"/>
      <c r="Q2" s="753"/>
      <c r="R2" s="753"/>
    </row>
    <row r="3" spans="1:18" ht="15" customHeight="1" x14ac:dyDescent="0.3">
      <c r="A3" s="754"/>
      <c r="B3" s="754"/>
      <c r="C3" s="773" t="s">
        <v>617</v>
      </c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53"/>
      <c r="O3" s="753"/>
      <c r="P3" s="753"/>
      <c r="Q3" s="753"/>
      <c r="R3" s="753"/>
    </row>
    <row r="4" spans="1:18" ht="15" customHeight="1" x14ac:dyDescent="0.3">
      <c r="A4" s="754"/>
      <c r="B4" s="754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53"/>
      <c r="O4" s="753"/>
      <c r="P4" s="753"/>
      <c r="Q4" s="753"/>
      <c r="R4" s="753"/>
    </row>
    <row r="5" spans="1:18" ht="15" customHeight="1" x14ac:dyDescent="0.3">
      <c r="A5" s="754"/>
      <c r="B5" s="754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53"/>
      <c r="O5" s="753"/>
      <c r="P5" s="753"/>
      <c r="Q5" s="753"/>
      <c r="R5" s="753"/>
    </row>
    <row r="6" spans="1:18" ht="15.75" customHeight="1" thickBot="1" x14ac:dyDescent="0.35">
      <c r="A6" s="754"/>
      <c r="B6" s="754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59"/>
      <c r="O6" s="753"/>
      <c r="P6" s="753"/>
      <c r="Q6" s="753"/>
      <c r="R6" s="753"/>
    </row>
    <row r="7" spans="1:18" ht="18" x14ac:dyDescent="0.3">
      <c r="A7" s="754"/>
      <c r="B7" s="754"/>
      <c r="C7" s="774" t="s">
        <v>621</v>
      </c>
      <c r="D7" s="775"/>
      <c r="E7" s="775"/>
      <c r="F7" s="775"/>
      <c r="G7" s="776"/>
      <c r="H7" s="756"/>
      <c r="I7" s="777" t="s">
        <v>621</v>
      </c>
      <c r="J7" s="778"/>
      <c r="K7" s="778"/>
      <c r="L7" s="778"/>
      <c r="M7" s="779"/>
      <c r="N7" s="759"/>
      <c r="O7" s="753"/>
      <c r="P7" s="753"/>
      <c r="Q7" s="753"/>
      <c r="R7" s="753"/>
    </row>
    <row r="8" spans="1:18" ht="30" x14ac:dyDescent="0.3">
      <c r="A8" s="754"/>
      <c r="B8" s="754"/>
      <c r="C8" s="760" t="s">
        <v>622</v>
      </c>
      <c r="D8" s="761" t="s">
        <v>623</v>
      </c>
      <c r="E8" s="761" t="s">
        <v>624</v>
      </c>
      <c r="F8" s="761" t="s">
        <v>625</v>
      </c>
      <c r="G8" s="761" t="s">
        <v>626</v>
      </c>
      <c r="H8" s="756"/>
      <c r="I8" s="762" t="s">
        <v>622</v>
      </c>
      <c r="J8" s="762" t="s">
        <v>627</v>
      </c>
      <c r="K8" s="762" t="s">
        <v>624</v>
      </c>
      <c r="L8" s="762" t="s">
        <v>628</v>
      </c>
      <c r="M8" s="762" t="s">
        <v>626</v>
      </c>
      <c r="N8" s="757"/>
      <c r="O8" s="753"/>
      <c r="P8" s="753"/>
      <c r="Q8" s="753"/>
      <c r="R8" s="753"/>
    </row>
    <row r="9" spans="1:18" x14ac:dyDescent="0.3">
      <c r="A9" s="754"/>
      <c r="B9" s="757"/>
      <c r="C9" s="780">
        <v>1</v>
      </c>
      <c r="D9" s="763">
        <f>+ROUND(J9*$F$26,0)</f>
        <v>0</v>
      </c>
      <c r="E9" s="763">
        <f>+ROUND(K9*$M$2,0)</f>
        <v>10402992</v>
      </c>
      <c r="F9" s="764">
        <v>0</v>
      </c>
      <c r="G9" s="765">
        <f>+ROUND(M9*$M$2,2)</f>
        <v>0</v>
      </c>
      <c r="H9" s="766"/>
      <c r="I9" s="767">
        <v>1</v>
      </c>
      <c r="J9" s="768">
        <v>0</v>
      </c>
      <c r="K9" s="768">
        <v>13.5</v>
      </c>
      <c r="L9" s="769">
        <v>0</v>
      </c>
      <c r="M9" s="770">
        <v>0</v>
      </c>
      <c r="N9" s="757"/>
      <c r="O9" s="753"/>
      <c r="P9" s="753"/>
      <c r="Q9" s="753"/>
      <c r="R9" s="753"/>
    </row>
    <row r="10" spans="1:18" x14ac:dyDescent="0.3">
      <c r="A10" s="754"/>
      <c r="B10" s="757"/>
      <c r="C10" s="780">
        <f t="shared" ref="C10:C16" si="0">+C9+1</f>
        <v>2</v>
      </c>
      <c r="D10" s="765">
        <f>+E9+0.01</f>
        <v>10402992.01</v>
      </c>
      <c r="E10" s="763">
        <f>+ROUND(K10*$M$2,0)</f>
        <v>23117760</v>
      </c>
      <c r="F10" s="764">
        <v>0.04</v>
      </c>
      <c r="G10" s="765">
        <f>+ROUND(M10*$M$2,2)</f>
        <v>416119.68</v>
      </c>
      <c r="H10" s="766"/>
      <c r="I10" s="767">
        <v>2</v>
      </c>
      <c r="J10" s="768">
        <v>13.5</v>
      </c>
      <c r="K10" s="768">
        <v>30</v>
      </c>
      <c r="L10" s="769">
        <v>0.04</v>
      </c>
      <c r="M10" s="770">
        <v>0.54</v>
      </c>
      <c r="N10" s="757"/>
      <c r="O10" s="753"/>
      <c r="P10" s="753"/>
      <c r="Q10" s="753"/>
      <c r="R10" s="753"/>
    </row>
    <row r="11" spans="1:18" x14ac:dyDescent="0.3">
      <c r="A11" s="754"/>
      <c r="B11" s="757"/>
      <c r="C11" s="780">
        <f t="shared" si="0"/>
        <v>3</v>
      </c>
      <c r="D11" s="765">
        <f t="shared" ref="D11:D16" si="1">+E10+0.01</f>
        <v>23117760.010000002</v>
      </c>
      <c r="E11" s="763">
        <f>+ROUND(K11*$M$2,0)</f>
        <v>38529600</v>
      </c>
      <c r="F11" s="764">
        <v>0.08</v>
      </c>
      <c r="G11" s="765">
        <f>+ROUND(M11*$M$2,2)</f>
        <v>1340830.08</v>
      </c>
      <c r="H11" s="766"/>
      <c r="I11" s="767">
        <v>3</v>
      </c>
      <c r="J11" s="768">
        <v>30</v>
      </c>
      <c r="K11" s="768">
        <v>50</v>
      </c>
      <c r="L11" s="769">
        <v>0.08</v>
      </c>
      <c r="M11" s="770">
        <v>1.74</v>
      </c>
      <c r="N11" s="757"/>
      <c r="O11" s="753"/>
      <c r="P11" s="753"/>
      <c r="Q11" s="753"/>
      <c r="R11" s="753"/>
    </row>
    <row r="12" spans="1:18" x14ac:dyDescent="0.3">
      <c r="A12" s="754"/>
      <c r="B12" s="757"/>
      <c r="C12" s="780">
        <f t="shared" si="0"/>
        <v>4</v>
      </c>
      <c r="D12" s="765">
        <f t="shared" si="1"/>
        <v>38529600.009999998</v>
      </c>
      <c r="E12" s="763">
        <f>+ROUND(K12*$M$2,0)</f>
        <v>53941440</v>
      </c>
      <c r="F12" s="764">
        <v>0.13500000000000001</v>
      </c>
      <c r="G12" s="765">
        <f>+ROUND(M12*$M$2,2)</f>
        <v>3459958.08</v>
      </c>
      <c r="H12" s="766"/>
      <c r="I12" s="767">
        <v>4</v>
      </c>
      <c r="J12" s="768">
        <v>50</v>
      </c>
      <c r="K12" s="768">
        <v>70</v>
      </c>
      <c r="L12" s="769">
        <v>0.13500000000000001</v>
      </c>
      <c r="M12" s="770">
        <v>4.49</v>
      </c>
      <c r="N12" s="757"/>
      <c r="O12" s="753"/>
      <c r="P12" s="753"/>
      <c r="Q12" s="753"/>
      <c r="R12" s="753"/>
    </row>
    <row r="13" spans="1:18" x14ac:dyDescent="0.3">
      <c r="A13" s="754"/>
      <c r="B13" s="757"/>
      <c r="C13" s="780">
        <f t="shared" si="0"/>
        <v>5</v>
      </c>
      <c r="D13" s="765">
        <f t="shared" si="1"/>
        <v>53941440.009999998</v>
      </c>
      <c r="E13" s="763">
        <f>+ROUND(K13*$M$2,0)</f>
        <v>69353280</v>
      </c>
      <c r="F13" s="764">
        <v>0.23</v>
      </c>
      <c r="G13" s="765">
        <f>+ROUND(M13*$M$2,2)</f>
        <v>8584394.8800000008</v>
      </c>
      <c r="H13" s="766"/>
      <c r="I13" s="767">
        <v>5</v>
      </c>
      <c r="J13" s="768">
        <v>70</v>
      </c>
      <c r="K13" s="768">
        <v>90</v>
      </c>
      <c r="L13" s="769">
        <v>0.23</v>
      </c>
      <c r="M13" s="770">
        <v>11.14</v>
      </c>
      <c r="N13" s="757"/>
      <c r="O13" s="753"/>
      <c r="P13" s="753"/>
      <c r="Q13" s="753"/>
      <c r="R13" s="753"/>
    </row>
    <row r="14" spans="1:18" x14ac:dyDescent="0.3">
      <c r="A14" s="754"/>
      <c r="B14" s="757"/>
      <c r="C14" s="780">
        <f t="shared" si="0"/>
        <v>6</v>
      </c>
      <c r="D14" s="765">
        <f t="shared" si="1"/>
        <v>69353280.010000005</v>
      </c>
      <c r="E14" s="763">
        <f>+ROUND(K14*$M$2,0)</f>
        <v>92471040</v>
      </c>
      <c r="F14" s="764">
        <v>0.30399999999999999</v>
      </c>
      <c r="G14" s="765">
        <f>+ROUND(M14*$M$2,2)</f>
        <v>13716537.6</v>
      </c>
      <c r="H14" s="766"/>
      <c r="I14" s="767">
        <v>6</v>
      </c>
      <c r="J14" s="768">
        <v>90</v>
      </c>
      <c r="K14" s="768">
        <v>120</v>
      </c>
      <c r="L14" s="769">
        <v>0.30399999999999999</v>
      </c>
      <c r="M14" s="770">
        <v>17.8</v>
      </c>
      <c r="N14" s="757"/>
      <c r="O14" s="753"/>
      <c r="P14" s="753"/>
      <c r="Q14" s="753"/>
      <c r="R14" s="753"/>
    </row>
    <row r="15" spans="1:18" x14ac:dyDescent="0.3">
      <c r="A15" s="754"/>
      <c r="B15" s="757"/>
      <c r="C15" s="780">
        <f t="shared" si="0"/>
        <v>7</v>
      </c>
      <c r="D15" s="765">
        <f t="shared" si="1"/>
        <v>92471040.010000005</v>
      </c>
      <c r="E15" s="763">
        <f>+ROUND(K15*$M$2,0)</f>
        <v>238883520</v>
      </c>
      <c r="F15" s="764">
        <v>0.35</v>
      </c>
      <c r="G15" s="765">
        <f>+ROUND(M15*$M$2,2)</f>
        <v>17970205.440000001</v>
      </c>
      <c r="H15" s="766"/>
      <c r="I15" s="767">
        <v>7</v>
      </c>
      <c r="J15" s="768">
        <v>120</v>
      </c>
      <c r="K15" s="771">
        <v>310</v>
      </c>
      <c r="L15" s="769">
        <v>0.35</v>
      </c>
      <c r="M15" s="770">
        <v>23.32</v>
      </c>
      <c r="N15" s="757"/>
      <c r="O15" s="753"/>
      <c r="P15" s="753"/>
      <c r="Q15" s="753"/>
      <c r="R15" s="753"/>
    </row>
    <row r="16" spans="1:18" x14ac:dyDescent="0.3">
      <c r="A16" s="754"/>
      <c r="B16" s="757"/>
      <c r="C16" s="780">
        <f t="shared" si="0"/>
        <v>8</v>
      </c>
      <c r="D16" s="765">
        <f t="shared" si="1"/>
        <v>238883520.00999999</v>
      </c>
      <c r="E16" s="763" t="s">
        <v>629</v>
      </c>
      <c r="F16" s="764">
        <v>0.4</v>
      </c>
      <c r="G16" s="765">
        <f>+ROUND(M16*$M$2,2)</f>
        <v>29914381.440000001</v>
      </c>
      <c r="H16" s="766"/>
      <c r="I16" s="767">
        <v>8</v>
      </c>
      <c r="J16" s="771">
        <v>310</v>
      </c>
      <c r="K16" s="768"/>
      <c r="L16" s="772">
        <v>0.4</v>
      </c>
      <c r="M16" s="770">
        <v>38.82</v>
      </c>
      <c r="N16" s="757"/>
      <c r="O16" s="753"/>
      <c r="P16" s="753"/>
      <c r="Q16" s="753"/>
      <c r="R16" s="753"/>
    </row>
    <row r="17" spans="1:18" x14ac:dyDescent="0.3">
      <c r="A17" s="754"/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3"/>
      <c r="P17" s="753"/>
      <c r="Q17" s="753"/>
      <c r="R17" s="753"/>
    </row>
    <row r="18" spans="1:18" x14ac:dyDescent="0.3">
      <c r="A18" s="754"/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3"/>
      <c r="P18" s="753"/>
      <c r="Q18" s="753"/>
      <c r="R18" s="753"/>
    </row>
    <row r="19" spans="1:18" x14ac:dyDescent="0.3">
      <c r="A19" s="754"/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753"/>
      <c r="P19" s="753"/>
      <c r="Q19" s="753"/>
      <c r="R19" s="753"/>
    </row>
    <row r="20" spans="1:18" x14ac:dyDescent="0.3">
      <c r="A20" s="754"/>
      <c r="B20" s="757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3"/>
      <c r="P20" s="753"/>
      <c r="Q20" s="753"/>
      <c r="R20" s="753"/>
    </row>
    <row r="21" spans="1:18" x14ac:dyDescent="0.3">
      <c r="A21" s="754"/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3"/>
      <c r="P21" s="753"/>
      <c r="Q21" s="753"/>
      <c r="R21" s="753"/>
    </row>
    <row r="22" spans="1:18" x14ac:dyDescent="0.3">
      <c r="A22" s="754"/>
      <c r="B22" s="757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3"/>
      <c r="P22" s="753"/>
      <c r="Q22" s="753"/>
      <c r="R22" s="753"/>
    </row>
  </sheetData>
  <mergeCells count="3">
    <mergeCell ref="C3:M6"/>
    <mergeCell ref="C7:G7"/>
    <mergeCell ref="I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F22 AT2024 Completo</vt:lpstr>
      <vt:lpstr>Tabla IGC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Campus Tributario</dc:creator>
  <cp:lastModifiedBy>Arturo Escudero Toledo</cp:lastModifiedBy>
  <dcterms:created xsi:type="dcterms:W3CDTF">2024-01-04T18:08:13Z</dcterms:created>
  <dcterms:modified xsi:type="dcterms:W3CDTF">2024-01-05T12:45:40Z</dcterms:modified>
</cp:coreProperties>
</file>